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sk_D\Договоры\ОХРАНА ТРУДА\Новая папка (СИЗ )\2025\"/>
    </mc:Choice>
  </mc:AlternateContent>
  <xr:revisionPtr revIDLastSave="0" documentId="13_ncr:1_{435F8CE4-914A-4FEC-9E34-035DCDEA1FE4}" xr6:coauthVersionLast="36" xr6:coauthVersionMax="47" xr10:uidLastSave="{00000000-0000-0000-0000-000000000000}"/>
  <bookViews>
    <workbookView xWindow="-120" yWindow="-120" windowWidth="29040" windowHeight="15840" activeTab="1" xr2:uid="{9BD3B766-614B-4537-9578-0B641807D32F}"/>
  </bookViews>
  <sheets>
    <sheet name="г. Ангарск" sheetId="2" r:id="rId1"/>
    <sheet name="г. Комсомльск-на-Амуре" sheetId="3" r:id="rId2"/>
    <sheet name="Общее количество" sheetId="4" r:id="rId3"/>
  </sheets>
  <definedNames>
    <definedName name="_xlnm._FilterDatabase" localSheetId="1" hidden="1">'г. Комсомльск-на-Амуре'!$B$47:$G$47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4" l="1"/>
  <c r="C105" i="4"/>
  <c r="C104" i="4"/>
  <c r="C103" i="4"/>
  <c r="C102" i="4"/>
  <c r="C100" i="4"/>
  <c r="C99" i="4"/>
  <c r="C87" i="4"/>
  <c r="C26" i="4"/>
  <c r="C30" i="4"/>
  <c r="C43" i="4"/>
  <c r="C42" i="4"/>
  <c r="C41" i="4"/>
  <c r="G34" i="4"/>
  <c r="C83" i="4"/>
  <c r="C29" i="4"/>
  <c r="C21" i="3"/>
  <c r="C21" i="4"/>
  <c r="C22" i="4"/>
  <c r="C20" i="4"/>
  <c r="G25" i="4"/>
  <c r="C15" i="4"/>
  <c r="C14" i="4"/>
  <c r="C13" i="4"/>
  <c r="C32" i="4"/>
  <c r="C9" i="4"/>
  <c r="C31" i="4" l="1"/>
  <c r="C8" i="4"/>
  <c r="G108" i="4"/>
  <c r="G106" i="4"/>
  <c r="G105" i="4"/>
  <c r="G104" i="4"/>
  <c r="G103" i="4"/>
  <c r="G102" i="4"/>
  <c r="G101" i="4"/>
  <c r="G100" i="4"/>
  <c r="G99" i="4"/>
  <c r="G98" i="4"/>
  <c r="G97" i="4"/>
  <c r="G96" i="4"/>
  <c r="G95" i="4"/>
  <c r="C95" i="4"/>
  <c r="G94" i="4"/>
  <c r="G93" i="4"/>
  <c r="G92" i="4"/>
  <c r="G91" i="4"/>
  <c r="C90" i="4"/>
  <c r="G90" i="4" s="1"/>
  <c r="G89" i="4"/>
  <c r="C89" i="4"/>
  <c r="C88" i="4"/>
  <c r="G88" i="4" s="1"/>
  <c r="G87" i="4"/>
  <c r="C86" i="4"/>
  <c r="G86" i="4" s="1"/>
  <c r="G85" i="4"/>
  <c r="C85" i="4"/>
  <c r="C84" i="4"/>
  <c r="G84" i="4" s="1"/>
  <c r="G83" i="4"/>
  <c r="C82" i="4"/>
  <c r="G82" i="4" s="1"/>
  <c r="G81" i="4"/>
  <c r="G80" i="4"/>
  <c r="G79" i="4"/>
  <c r="G78" i="4"/>
  <c r="C78" i="4"/>
  <c r="G77" i="4"/>
  <c r="G76" i="4"/>
  <c r="G75" i="4"/>
  <c r="C75" i="4"/>
  <c r="C74" i="4"/>
  <c r="G74" i="4" s="1"/>
  <c r="G73" i="4"/>
  <c r="C73" i="4"/>
  <c r="C72" i="4"/>
  <c r="G72" i="4" s="1"/>
  <c r="G71" i="4"/>
  <c r="C71" i="4"/>
  <c r="C70" i="4"/>
  <c r="G70" i="4" s="1"/>
  <c r="G69" i="4"/>
  <c r="C69" i="4"/>
  <c r="C68" i="4"/>
  <c r="G68" i="4" s="1"/>
  <c r="G67" i="4"/>
  <c r="G66" i="4"/>
  <c r="C66" i="4"/>
  <c r="C65" i="4"/>
  <c r="G65" i="4" s="1"/>
  <c r="G64" i="4"/>
  <c r="C64" i="4"/>
  <c r="C63" i="4"/>
  <c r="G63" i="4" s="1"/>
  <c r="G62" i="4"/>
  <c r="C62" i="4"/>
  <c r="C61" i="4"/>
  <c r="G61" i="4" s="1"/>
  <c r="G60" i="4"/>
  <c r="C60" i="4"/>
  <c r="C59" i="4"/>
  <c r="G59" i="4" s="1"/>
  <c r="G58" i="4"/>
  <c r="C58" i="4"/>
  <c r="C57" i="4"/>
  <c r="G57" i="4" s="1"/>
  <c r="G56" i="4"/>
  <c r="C56" i="4"/>
  <c r="G55" i="4"/>
  <c r="G54" i="4"/>
  <c r="C54" i="4"/>
  <c r="C53" i="4"/>
  <c r="G53" i="4" s="1"/>
  <c r="G52" i="4"/>
  <c r="C52" i="4"/>
  <c r="C51" i="4"/>
  <c r="G51" i="4" s="1"/>
  <c r="G50" i="4"/>
  <c r="G49" i="4"/>
  <c r="C48" i="4"/>
  <c r="G48" i="4" s="1"/>
  <c r="G47" i="4"/>
  <c r="G46" i="4"/>
  <c r="C46" i="4"/>
  <c r="G45" i="4"/>
  <c r="G44" i="4"/>
  <c r="G43" i="4"/>
  <c r="G42" i="4"/>
  <c r="G41" i="4"/>
  <c r="C40" i="4"/>
  <c r="G40" i="4" s="1"/>
  <c r="G39" i="4"/>
  <c r="C39" i="4"/>
  <c r="C38" i="4"/>
  <c r="G38" i="4" s="1"/>
  <c r="G37" i="4"/>
  <c r="C37" i="4"/>
  <c r="C36" i="4"/>
  <c r="G36" i="4" s="1"/>
  <c r="G35" i="4"/>
  <c r="C33" i="4"/>
  <c r="G33" i="4" s="1"/>
  <c r="G32" i="4"/>
  <c r="G31" i="4"/>
  <c r="G30" i="4"/>
  <c r="G29" i="4"/>
  <c r="C28" i="4"/>
  <c r="G28" i="4" s="1"/>
  <c r="G27" i="4"/>
  <c r="C27" i="4"/>
  <c r="G26" i="4"/>
  <c r="G24" i="4"/>
  <c r="C24" i="4"/>
  <c r="C23" i="4"/>
  <c r="G23" i="4" s="1"/>
  <c r="G22" i="4"/>
  <c r="G21" i="4"/>
  <c r="G20" i="4"/>
  <c r="C19" i="4"/>
  <c r="G19" i="4" s="1"/>
  <c r="G18" i="4"/>
  <c r="C18" i="4"/>
  <c r="C17" i="4"/>
  <c r="G17" i="4" s="1"/>
  <c r="G16" i="4"/>
  <c r="C16" i="4"/>
  <c r="G15" i="4"/>
  <c r="G14" i="4"/>
  <c r="G13" i="4"/>
  <c r="G12" i="4"/>
  <c r="C12" i="4"/>
  <c r="C11" i="4"/>
  <c r="G11" i="4" s="1"/>
  <c r="G10" i="4"/>
  <c r="C10" i="4"/>
  <c r="G9" i="4"/>
  <c r="G8" i="4"/>
  <c r="C7" i="4"/>
  <c r="G7" i="4" s="1"/>
  <c r="G6" i="4"/>
  <c r="G109" i="4" l="1"/>
  <c r="G106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3" i="2"/>
  <c r="G31" i="2"/>
  <c r="G30" i="2"/>
  <c r="G29" i="2"/>
  <c r="G28" i="2"/>
  <c r="G27" i="2"/>
  <c r="G26" i="2"/>
  <c r="G9" i="2"/>
  <c r="G24" i="2" l="1"/>
  <c r="G23" i="2"/>
  <c r="G25" i="2"/>
  <c r="G8" i="2"/>
  <c r="G13" i="2"/>
  <c r="C106" i="3" l="1"/>
  <c r="C41" i="3" l="1"/>
  <c r="C82" i="3"/>
  <c r="C20" i="3"/>
  <c r="C8" i="3"/>
  <c r="C15" i="3"/>
  <c r="C14" i="3"/>
  <c r="C13" i="3"/>
  <c r="C40" i="3"/>
  <c r="C39" i="3"/>
  <c r="C31" i="3"/>
  <c r="C6" i="3"/>
  <c r="C34" i="3"/>
  <c r="C62" i="3"/>
  <c r="C87" i="3"/>
  <c r="C83" i="3"/>
  <c r="C86" i="3"/>
  <c r="C16" i="3"/>
  <c r="C84" i="3"/>
  <c r="C32" i="3"/>
  <c r="C38" i="3"/>
  <c r="C36" i="3"/>
  <c r="C19" i="3"/>
  <c r="C23" i="3"/>
  <c r="C88" i="3"/>
  <c r="C73" i="3"/>
  <c r="C49" i="3"/>
  <c r="C17" i="3"/>
  <c r="C72" i="3"/>
  <c r="C85" i="3"/>
  <c r="C80" i="3"/>
  <c r="C76" i="3"/>
  <c r="C7" i="3"/>
  <c r="C71" i="3"/>
  <c r="C24" i="3"/>
  <c r="C9" i="3"/>
  <c r="C10" i="3"/>
  <c r="C51" i="3"/>
  <c r="C27" i="3"/>
  <c r="C37" i="3"/>
  <c r="C57" i="3"/>
  <c r="C12" i="3"/>
  <c r="C70" i="3"/>
  <c r="C81" i="3"/>
  <c r="C35" i="3"/>
  <c r="C55" i="3"/>
  <c r="C52" i="3"/>
  <c r="C11" i="3"/>
  <c r="C69" i="3"/>
  <c r="C68" i="3"/>
  <c r="C67" i="3"/>
  <c r="C60" i="3"/>
  <c r="C61" i="3"/>
  <c r="C54" i="3"/>
  <c r="C56" i="3"/>
  <c r="C66" i="3"/>
  <c r="C64" i="3"/>
  <c r="C63" i="3"/>
  <c r="C46" i="3"/>
  <c r="C59" i="3"/>
  <c r="C58" i="3"/>
  <c r="C18" i="3"/>
  <c r="C93" i="3"/>
  <c r="C28" i="3"/>
  <c r="C50" i="3"/>
  <c r="C44" i="3" l="1"/>
  <c r="C22" i="3"/>
  <c r="C29" i="3"/>
  <c r="C26" i="3"/>
  <c r="G39" i="3" l="1"/>
  <c r="G22" i="2"/>
  <c r="G21" i="2"/>
  <c r="G20" i="2"/>
  <c r="G19" i="2"/>
  <c r="G18" i="2"/>
  <c r="G17" i="2"/>
  <c r="G16" i="2"/>
  <c r="G15" i="2"/>
  <c r="G14" i="2"/>
  <c r="G12" i="2"/>
  <c r="G11" i="2"/>
  <c r="G10" i="2"/>
  <c r="G7" i="2"/>
  <c r="G6" i="2"/>
  <c r="G107" i="3" l="1"/>
  <c r="G34" i="2"/>
</calcChain>
</file>

<file path=xl/sharedStrings.xml><?xml version="1.0" encoding="utf-8"?>
<sst xmlns="http://schemas.openxmlformats.org/spreadsheetml/2006/main" count="786" uniqueCount="163">
  <si>
    <t>№
п/п</t>
  </si>
  <si>
    <t>Наименование товара/
требуемые характеристики</t>
  </si>
  <si>
    <t>Цена за 1 единицу с учетом доставки, без НДС</t>
  </si>
  <si>
    <t>ИТОГО:</t>
  </si>
  <si>
    <t>№ п/п</t>
  </si>
  <si>
    <t>Качественный критерий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</si>
  <si>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</si>
  <si>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</si>
  <si>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</si>
  <si>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_____________________________________________________________________________________</t>
  </si>
  <si>
    <t>Периодичность проведения закупки</t>
  </si>
  <si>
    <t>Итоговая стоимость, руб. без НДС</t>
  </si>
  <si>
    <t xml:space="preserve"> </t>
  </si>
  <si>
    <t>Критерии Покупателя</t>
  </si>
  <si>
    <t xml:space="preserve">
Предложение претендента
</t>
  </si>
  <si>
    <t xml:space="preserve">Условия оплаты </t>
  </si>
  <si>
    <t>Фиксация цены (Срок действия комерческого предложения)</t>
  </si>
  <si>
    <t>2 раза в год</t>
  </si>
  <si>
    <t xml:space="preserve">                        Предложения Претендента по критериям оценки 
 __________________________________________________________________________________
                        (наименование организации)</t>
  </si>
  <si>
    <t>Приложение № 3</t>
  </si>
  <si>
    <r>
      <rPr>
        <b/>
        <sz val="11"/>
        <color theme="1"/>
        <rFont val="Times New Roman"/>
        <family val="1"/>
        <charset val="204"/>
      </rPr>
      <t xml:space="preserve">Комплект термобелья </t>
    </r>
    <r>
      <rPr>
        <sz val="11"/>
        <color theme="1"/>
        <rFont val="Times New Roman"/>
        <family val="1"/>
        <charset val="204"/>
      </rPr>
      <t>(фуфайка, кальсоны) мужской двухслойный с начесом. Температур-ный режим: от –20 до –40 0C.</t>
    </r>
  </si>
  <si>
    <r>
      <rPr>
        <b/>
        <sz val="11"/>
        <color theme="1"/>
        <rFont val="Times New Roman"/>
        <family val="1"/>
        <charset val="204"/>
      </rPr>
      <t>Комплект белья мужского (летнее)</t>
    </r>
    <r>
      <rPr>
        <sz val="11"/>
        <color theme="1"/>
        <rFont val="Times New Roman"/>
        <family val="1"/>
        <charset val="204"/>
      </rPr>
      <t xml:space="preserve"> (трикотажное хлопчатобумажное полотно).</t>
    </r>
  </si>
  <si>
    <r>
      <rPr>
        <b/>
        <sz val="11"/>
        <color theme="1"/>
        <rFont val="Times New Roman"/>
        <family val="1"/>
        <charset val="204"/>
      </rPr>
      <t>Кепи-бейсболка (флуоресцентного оранжевого цвета с элементами из световозвращающего материала).</t>
    </r>
    <r>
      <rPr>
        <sz val="11"/>
        <color theme="1"/>
        <rFont val="Times New Roman"/>
        <family val="1"/>
        <charset val="204"/>
      </rPr>
      <t xml:space="preserve">
Защитные свойства: Защита от общих произ-водственных загрязнений.
Сигнальные элементы: световозвращающие ткань.
Цвет: флуоресцентный оранжевый.</t>
    </r>
  </si>
  <si>
    <r>
      <rPr>
        <b/>
        <sz val="11"/>
        <color theme="1"/>
        <rFont val="Times New Roman"/>
        <family val="1"/>
        <charset val="204"/>
      </rPr>
      <t xml:space="preserve">Наколенники с защитной чашкой. </t>
    </r>
    <r>
      <rPr>
        <sz val="11"/>
        <color theme="1"/>
        <rFont val="Times New Roman"/>
        <family val="1"/>
        <charset val="204"/>
      </rPr>
      <t>Крепление наколенника осуществляется в двух точках с помощью широких эластичных лент-липучек. Наколенники надеваются поверх одежды.
Предназначены для работы в помещении и на улице в любое время года.</t>
    </r>
  </si>
  <si>
    <r>
      <rPr>
        <b/>
        <sz val="11"/>
        <color theme="1"/>
        <rFont val="Times New Roman"/>
        <family val="1"/>
        <charset val="204"/>
      </rPr>
      <t>Каска защитная шахтерская «СОМЗ-55 Hammer RAPID» с храповиком</t>
    </r>
    <r>
      <rPr>
        <sz val="11"/>
        <color theme="1"/>
        <rFont val="Times New Roman"/>
        <family val="1"/>
        <charset val="204"/>
      </rPr>
      <t xml:space="preserve">
Цвет: оранжевая </t>
    </r>
  </si>
  <si>
    <r>
      <rPr>
        <b/>
        <sz val="11"/>
        <color theme="1"/>
        <rFont val="Times New Roman"/>
        <family val="1"/>
        <charset val="204"/>
      </rPr>
      <t xml:space="preserve">Нарукавники </t>
    </r>
    <r>
      <rPr>
        <sz val="11"/>
        <color theme="1"/>
        <rFont val="Times New Roman"/>
        <family val="1"/>
        <charset val="204"/>
      </rPr>
      <t xml:space="preserve">
Материал: полиуретан.
Для защиты нижней части рук во время работы от нефтепродуктов, воды. 
Для защиты от ОПЗ в диапазоне температур от –60 до +40 0С.</t>
    </r>
  </si>
  <si>
    <r>
      <rPr>
        <b/>
        <sz val="11"/>
        <color theme="1"/>
        <rFont val="Times New Roman"/>
        <family val="1"/>
        <charset val="204"/>
      </rPr>
      <t xml:space="preserve">Жилет сигнальный </t>
    </r>
    <r>
      <rPr>
        <sz val="11"/>
        <color theme="1"/>
        <rFont val="Times New Roman"/>
        <family val="1"/>
        <charset val="204"/>
      </rPr>
      <t xml:space="preserve">
Застежка: на пуговицах
Карманы: накладные.
</t>
    </r>
    <r>
      <rPr>
        <i/>
        <sz val="11"/>
        <color theme="1"/>
        <rFont val="Times New Roman"/>
        <family val="1"/>
        <charset val="204"/>
      </rPr>
      <t>Цвет: флуоресцентный оранжевый</t>
    </r>
  </si>
  <si>
    <r>
      <rPr>
        <b/>
        <sz val="11"/>
        <color theme="1"/>
        <rFont val="Times New Roman"/>
        <family val="1"/>
        <charset val="204"/>
      </rPr>
      <t xml:space="preserve">Жилет сигнальный </t>
    </r>
    <r>
      <rPr>
        <sz val="11"/>
        <color theme="1"/>
        <rFont val="Times New Roman"/>
        <family val="1"/>
        <charset val="204"/>
      </rPr>
      <t xml:space="preserve">
Застежка: на пуговицах
Карманы: накладные.
</t>
    </r>
    <r>
      <rPr>
        <i/>
        <sz val="11"/>
        <color theme="1"/>
        <rFont val="Times New Roman"/>
        <family val="1"/>
        <charset val="204"/>
      </rPr>
      <t>Цвет: флуоресцентный желтый</t>
    </r>
  </si>
  <si>
    <r>
      <rPr>
        <b/>
        <sz val="11"/>
        <color theme="1"/>
        <rFont val="Times New Roman"/>
        <family val="1"/>
        <charset val="204"/>
      </rPr>
      <t>Рукавицы утепленные.</t>
    </r>
    <r>
      <rPr>
        <sz val="11"/>
        <color theme="1"/>
        <rFont val="Times New Roman"/>
        <family val="1"/>
        <charset val="204"/>
      </rPr>
      <t xml:space="preserve">
Утеплитель – ватин.</t>
    </r>
  </si>
  <si>
    <r>
      <rPr>
        <b/>
        <sz val="11"/>
        <color theme="1"/>
        <rFont val="Times New Roman"/>
        <family val="1"/>
        <charset val="204"/>
      </rPr>
      <t>Жилет мужской утепленный.</t>
    </r>
    <r>
      <rPr>
        <sz val="11"/>
        <color theme="1"/>
        <rFont val="Times New Roman"/>
        <family val="1"/>
        <charset val="204"/>
      </rPr>
      <t xml:space="preserve">
Застежка на молнию.
Ткань верха: смесовая, с масловодоотталкивающей отделкой.
Защитные свойства:
– защита от механических воздействий: истирания;
–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</si>
  <si>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Перчатки-краги защитные с полным нитрильным покрытием.</t>
    </r>
    <r>
      <rPr>
        <sz val="11"/>
        <color theme="1"/>
        <rFont val="Times New Roman"/>
        <family val="1"/>
        <charset val="204"/>
      </rPr>
      <t xml:space="preserve">
Защитные свойства:
•	от механических воздействий (истирания);
•	от продуктов тяжелых фракций и нефтяных масел;
•	от сырой нефти;
•	от контакта с нагретой поверхностью от 100 0C до 400 0С;
•	от воздействия статического электричества.</t>
    </r>
  </si>
  <si>
    <r>
      <rPr>
        <b/>
        <sz val="11"/>
        <color theme="1"/>
        <rFont val="Times New Roman"/>
        <family val="1"/>
        <charset val="204"/>
      </rPr>
      <t>Перчатки трикотажные с точечным ПВХ-покрытием ладони (не ниже 10 класса)</t>
    </r>
    <r>
      <rPr>
        <sz val="11"/>
        <color theme="1"/>
        <rFont val="Times New Roman"/>
        <family val="1"/>
        <charset val="204"/>
      </rPr>
      <t xml:space="preserve">
Защитные свойства:
- для защиты рук от механических воздействий (истирания).
Цвет: черный.</t>
    </r>
  </si>
  <si>
    <r>
      <rPr>
        <b/>
        <sz val="11"/>
        <color theme="1"/>
        <rFont val="Times New Roman"/>
        <family val="1"/>
        <charset val="204"/>
      </rPr>
      <t>Перчатки латексные с хлопковым напылением внутри.</t>
    </r>
    <r>
      <rPr>
        <sz val="11"/>
        <color theme="1"/>
        <rFont val="Times New Roman"/>
        <family val="1"/>
        <charset val="204"/>
      </rPr>
      <t xml:space="preserve">
Основа: латекс.
Напыление: хлопковое.</t>
    </r>
  </si>
  <si>
    <r>
      <rPr>
        <b/>
        <sz val="11"/>
        <color theme="1"/>
        <rFont val="Times New Roman"/>
        <family val="1"/>
        <charset val="204"/>
      </rPr>
      <t>Полуботинки (сандалеты) мужские с перфорацией.</t>
    </r>
    <r>
      <rPr>
        <sz val="11"/>
        <color theme="1"/>
        <rFont val="Times New Roman"/>
        <family val="1"/>
        <charset val="204"/>
      </rPr>
      <t xml:space="preserve">
Верх обуви: кожа натуральная, подошва МБС
Подносок: термопласт.
Цвет: черный.
Защитные свойства:
- защита от нефти и нефтепродуктов;
- защита от механических воздействий;
- защита от ОПЗ.</t>
    </r>
  </si>
  <si>
    <r>
      <rPr>
        <b/>
        <sz val="11"/>
        <color theme="1"/>
        <rFont val="Times New Roman"/>
        <family val="1"/>
        <charset val="204"/>
      </rPr>
      <t>Рукавицы из парусины полульняной (брезент).</t>
    </r>
    <r>
      <rPr>
        <sz val="11"/>
        <color theme="1"/>
        <rFont val="Times New Roman"/>
        <family val="1"/>
        <charset val="204"/>
      </rPr>
      <t xml:space="preserve">
Предназначены для защиты рук от механических воздействий и общих производственных загрязнений, от искр, брызг расплавленного металла и окалины.
Материал: Брезент, плотность от 480 г/кв.м.</t>
    </r>
  </si>
  <si>
    <t>Вкладыши (беруши) противошумные на шнурке, в индивидуальной упаковке.</t>
  </si>
  <si>
    <r>
      <rPr>
        <b/>
        <sz val="11"/>
        <color theme="1"/>
        <rFont val="Times New Roman"/>
        <family val="1"/>
        <charset val="204"/>
      </rPr>
      <t>Плащ для защиты от воды.</t>
    </r>
    <r>
      <rPr>
        <sz val="11"/>
        <color theme="1"/>
        <rFont val="Times New Roman"/>
        <family val="1"/>
        <charset val="204"/>
      </rPr>
      <t xml:space="preserve">
Ткань: 100% полиэфир, плотность от 225 г/кв.м. 
Цвет: темно-синий.</t>
    </r>
  </si>
  <si>
    <r>
      <rPr>
        <b/>
        <sz val="11"/>
        <color theme="1"/>
        <rFont val="Times New Roman"/>
        <family val="1"/>
        <charset val="204"/>
      </rPr>
      <t>Костюм зимний женский (куртка + полукомбинезон) или отдельно куртка + полукомбинезон.</t>
    </r>
    <r>
      <rPr>
        <sz val="11"/>
        <color theme="1"/>
        <rFont val="Times New Roman"/>
        <family val="1"/>
        <charset val="204"/>
      </rPr>
      <t xml:space="preserve">
Защитные свойства:
- защита от пониженных температур и ветра, 3(4) класс;
- защита от механических воздействий: истирания;
-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</si>
  <si>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Костюм мужской, защита от искр и брызг расплавленного металла, 2 класс защиты.</t>
    </r>
    <r>
      <rPr>
        <sz val="11"/>
        <color theme="1"/>
        <rFont val="Times New Roman"/>
        <family val="1"/>
        <charset val="204"/>
      </rPr>
      <t xml:space="preserve">
Защитные свойства:
– защита от повышенных температур: от искр и брызг расплавленного металла, металлической окалины, 2 класс;
– защита от повышенных температур: от кратковременного воздействия открытого пламени, ограниченное распространение пламени;
- защита от повышенных температур;
- защита от механических воздействий (истирания);
-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</si>
  <si>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Сапоги зимние мужские «Сварщик» (для сварочных работ)</t>
    </r>
    <r>
      <rPr>
        <sz val="11"/>
        <color theme="1"/>
        <rFont val="Times New Roman"/>
        <family val="1"/>
        <charset val="204"/>
      </rPr>
      <t xml:space="preserve">
Материал верха: натуральная термостойкая кожа.
Утеплитель: натуральный мех
Защитные свойства подошвы: КЩС, МБС
Подносок: композитный материал.
Защитные свойства:
- защита от сырой нефти и нефтепродуктов;
- защита от ударов в носочной части;
- защита от скольжения по зажиренным поверхностям;
- защита от контакта с нагретыми поверхностями;
- защита от искр, брызг расплавленного металла, окалины;
-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</si>
  <si>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Перчатки из спилка КРС с крагами.</t>
    </r>
    <r>
      <rPr>
        <sz val="11"/>
        <color theme="1"/>
        <rFont val="Times New Roman"/>
        <family val="1"/>
        <charset val="204"/>
      </rPr>
      <t xml:space="preserve">
Защитные свойства:
- защита от контакта с нагретыми поверхностя-ми, от искр и брызг расплавленного металла.
Материал: спилок КРС.</t>
    </r>
  </si>
  <si>
    <r>
      <rPr>
        <b/>
        <sz val="11"/>
        <color theme="1"/>
        <rFont val="Times New Roman"/>
        <family val="1"/>
        <charset val="204"/>
      </rPr>
      <t>Очки для сварщиков.</t>
    </r>
    <r>
      <rPr>
        <sz val="11"/>
        <color theme="1"/>
        <rFont val="Times New Roman"/>
        <family val="1"/>
        <charset val="204"/>
      </rPr>
      <t xml:space="preserve">
Очки сварщика закрытого типа.
Оптический класс: №1. 
Покрытие: против царапин и запотевания.
Защита: от ультрафиолетового и инфракрасно-го излучений.
Степень затемнения: 5</t>
    </r>
  </si>
  <si>
    <r>
      <rPr>
        <b/>
        <sz val="11"/>
        <color theme="1"/>
        <rFont val="Times New Roman"/>
        <family val="1"/>
        <charset val="204"/>
      </rPr>
      <t>Перчатки- краги из спилка, утепленные.</t>
    </r>
    <r>
      <rPr>
        <sz val="11"/>
        <color theme="1"/>
        <rFont val="Times New Roman"/>
        <family val="1"/>
        <charset val="204"/>
      </rPr>
      <t xml:space="preserve">
Предназначены для защиты рук от искр, брызг расплавленного металла, окалины; от понижен-ных температур (для эксплуатации в I-II, III, IV и Особом климатических поясах).
Материал: спилок КРС + утеплитель.</t>
    </r>
  </si>
  <si>
    <r>
      <rPr>
        <b/>
        <sz val="11"/>
        <color theme="1"/>
        <rFont val="Times New Roman"/>
        <family val="1"/>
        <charset val="204"/>
      </rPr>
      <t>Ботинки мужские кожаные для сварочных работ.</t>
    </r>
    <r>
      <rPr>
        <sz val="11"/>
        <color theme="1"/>
        <rFont val="Times New Roman"/>
        <family val="1"/>
        <charset val="204"/>
      </rPr>
      <t xml:space="preserve">
Верх обуви: термостойкая натуральная кожа.
Защитные носки: композитный материал.
Защитные свойства:
- защита от сырой нефти и нефтепродуктов;
- защита от ударов в носочной части;
- защита от скольжения по зажиренным поверхностям;
- защита от контакта с нагретыми поверхностями;
- защита от искр, брызг расплавленного металла, окалины;
-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</si>
  <si>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Рукавицы меховые с кожаным наладонником.</t>
    </r>
    <r>
      <rPr>
        <sz val="11"/>
        <color theme="1"/>
        <rFont val="Times New Roman"/>
        <family val="1"/>
        <charset val="204"/>
      </rPr>
      <t xml:space="preserve">
Рукавицы для защиты рук от механических воздействий (истирания) и общих производственных загрязнений в условиях воздействия пониженных температур.
Утеплитель: натуральная овчина.
Наладонник: натуральная кожа.</t>
    </r>
  </si>
  <si>
    <r>
      <rPr>
        <b/>
        <sz val="11"/>
        <color theme="1"/>
        <rFont val="Times New Roman"/>
        <family val="1"/>
        <charset val="204"/>
      </rPr>
      <t>Плащ влагозащитный ПВХ</t>
    </r>
    <r>
      <rPr>
        <sz val="11"/>
        <color theme="1"/>
        <rFont val="Times New Roman"/>
        <family val="1"/>
        <charset val="204"/>
      </rPr>
      <t xml:space="preserve">
соответствует 3 классу сигнальной одежды повышенной видимости
Конструкция: с застежкой на молнию, с карманами с клапанами. 
Сигнальные элементы: световозвращающие полосы шириной 50 мм.
Цвет: флуоресцентный оранжевый.</t>
    </r>
  </si>
  <si>
    <r>
      <rPr>
        <b/>
        <sz val="11"/>
        <color theme="1"/>
        <rFont val="Times New Roman"/>
        <family val="1"/>
        <charset val="204"/>
      </rPr>
      <t>Шапка трикотажная двойная с утеплителем.</t>
    </r>
    <r>
      <rPr>
        <sz val="11"/>
        <color theme="1"/>
        <rFont val="Times New Roman"/>
        <family val="1"/>
        <charset val="204"/>
      </rPr>
      <t xml:space="preserve">
Цвет: флуоресцентная оранжевая.</t>
    </r>
  </si>
  <si>
    <r>
      <rPr>
        <b/>
        <sz val="11"/>
        <color theme="1"/>
        <rFont val="Times New Roman"/>
        <family val="1"/>
        <charset val="204"/>
      </rPr>
      <t>Костюм мужской зимний сигнальный (куртка + полукомбинезон или брюки)</t>
    </r>
    <r>
      <rPr>
        <sz val="11"/>
        <color theme="1"/>
        <rFont val="Times New Roman"/>
        <family val="1"/>
        <charset val="204"/>
      </rPr>
      <t xml:space="preserve">
Защитные свойства:
– спецодежда сигнальная повышенной видимости, 3 класс;
– защита от пониженных температур и ветра, 3(4) класс;
– защита от механических воздействий: истирания;
–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</si>
  <si>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Щиток защитный лицевой.</t>
    </r>
    <r>
      <rPr>
        <sz val="11"/>
        <color theme="1"/>
        <rFont val="Times New Roman"/>
        <family val="1"/>
        <charset val="204"/>
      </rPr>
      <t xml:space="preserve">
Защитные свойства:
для защиты головы, глаз и лица спереди, сверху, с боков от твердых частиц, брызг неразъедающих жидкостей.</t>
    </r>
  </si>
  <si>
    <t>Шапка – ушанка со звукопроводными вставками (слуховые отверстия, которые закрываются маленькими ушками с застежкой).</t>
  </si>
  <si>
    <r>
      <rPr>
        <b/>
        <sz val="11"/>
        <color theme="1"/>
        <rFont val="Times New Roman"/>
        <family val="1"/>
        <charset val="204"/>
      </rPr>
      <t>Перчатки с полным нитрильным покрытием.</t>
    </r>
    <r>
      <rPr>
        <sz val="11"/>
        <color theme="1"/>
        <rFont val="Times New Roman"/>
        <family val="1"/>
        <charset val="204"/>
      </rPr>
      <t xml:space="preserve">
Маслостойкие трикотажные перчатки 15 класса вязки.
Защитные свойства: для защиты от механических воздействий (истирание) и общих производственных загрязнений.
Класс вязки: 15.</t>
    </r>
  </si>
  <si>
    <r>
      <rPr>
        <b/>
        <sz val="11"/>
        <color theme="1"/>
        <rFont val="Times New Roman"/>
        <family val="1"/>
        <charset val="204"/>
      </rPr>
      <t>Рукавицы с точечным ПВХ-покрытием.</t>
    </r>
    <r>
      <rPr>
        <sz val="11"/>
        <color theme="1"/>
        <rFont val="Times New Roman"/>
        <family val="1"/>
        <charset val="204"/>
      </rPr>
      <t xml:space="preserve">
Защитные свойства:
- защита от механический воздействий.
Основа – прочная х/б ткань, плотность 235 г/кв.м.
Наладонник – х/б ткань с точечным ПВХ-покрытием.</t>
    </r>
  </si>
  <si>
    <r>
      <rPr>
        <b/>
        <sz val="11"/>
        <color theme="1"/>
        <rFont val="Times New Roman"/>
        <family val="1"/>
        <charset val="204"/>
      </rPr>
      <t>Комбинезон специальный защитный ограниченного срока использования для защиты от химических факторов.</t>
    </r>
    <r>
      <rPr>
        <sz val="11"/>
        <color theme="1"/>
        <rFont val="Times New Roman"/>
        <family val="1"/>
        <charset val="204"/>
      </rPr>
      <t xml:space="preserve">
Защитные свойства:
Защита от химических факторов.
Материал: спанбонд пленочный ламинат. Плотность материала: от 65 г/кв.м.</t>
    </r>
  </si>
  <si>
    <r>
      <rPr>
        <b/>
        <sz val="11"/>
        <color theme="1"/>
        <rFont val="Times New Roman"/>
        <family val="1"/>
        <charset val="204"/>
      </rPr>
      <t>Комбинезон универсальный одноразового использования для защиты от общих производственных загрязнений.</t>
    </r>
    <r>
      <rPr>
        <sz val="11"/>
        <color theme="1"/>
        <rFont val="Times New Roman"/>
        <family val="1"/>
        <charset val="204"/>
      </rPr>
      <t xml:space="preserve">
Защитные свойства:
- для защиты от пыли, распыляемой краски.
Материал: спанбонд, полипропилен - 100%, 40 г/м²</t>
    </r>
  </si>
  <si>
    <r>
      <rPr>
        <b/>
        <sz val="11"/>
        <color theme="1"/>
        <rFont val="Times New Roman"/>
        <family val="1"/>
        <charset val="204"/>
      </rPr>
      <t>Сумка для панорамных масок UNIX.</t>
    </r>
    <r>
      <rPr>
        <sz val="11"/>
        <color theme="1"/>
        <rFont val="Times New Roman"/>
        <family val="1"/>
        <charset val="204"/>
      </rPr>
      <t xml:space="preserve">
Сумка для хранения и ношения промышленного противогаза с панорамной маской.</t>
    </r>
  </si>
  <si>
    <r>
      <rPr>
        <b/>
        <sz val="11"/>
        <color theme="1"/>
        <rFont val="Times New Roman"/>
        <family val="1"/>
        <charset val="204"/>
      </rPr>
      <t>Сумка поясная для полумасок UNIX.</t>
    </r>
    <r>
      <rPr>
        <sz val="11"/>
        <color theme="1"/>
        <rFont val="Times New Roman"/>
        <family val="1"/>
        <charset val="204"/>
      </rPr>
      <t xml:space="preserve">
Для хранения и ношения полумаски UNIX в сборе с фильтрами, предотвращает ее производственное загрязнение, позволяет иметь полумаску всегда под рукой.</t>
    </r>
  </si>
  <si>
    <r>
      <rPr>
        <b/>
        <sz val="11"/>
        <color theme="1"/>
        <rFont val="Times New Roman"/>
        <family val="1"/>
        <charset val="204"/>
      </rPr>
      <t>Спрей для ног с антибактериальным эффектом.</t>
    </r>
    <r>
      <rPr>
        <sz val="11"/>
        <color theme="1"/>
        <rFont val="Times New Roman"/>
        <family val="1"/>
        <charset val="204"/>
      </rPr>
      <t xml:space="preserve">
Защитные свойства:
- для ежедневной защиты кожи стоп при носке специализированной защитной обуви (сапог, защитной, резиновой обуви) от повышенного потоотделения, грибковых заболеваний.
Упаковка: флакон 100 мл с насадкой-распылителем.</t>
    </r>
  </si>
  <si>
    <r>
      <rPr>
        <b/>
        <sz val="11"/>
        <color theme="1"/>
        <rFont val="Times New Roman"/>
        <family val="1"/>
        <charset val="204"/>
      </rPr>
      <t>Крем защитный гидрофильного действия.</t>
    </r>
    <r>
      <rPr>
        <sz val="11"/>
        <color theme="1"/>
        <rFont val="Times New Roman"/>
        <family val="1"/>
        <charset val="204"/>
      </rPr>
      <t xml:space="preserve">
Защитные свойства:
- для защиты кожи от водонерастворимых вред-ных производственных факторов и веществ (нефтепродуктов, технических масел, лаков, красок, смол, битума, гудрона, угольной и металлической пыли).
Объем: 100 мл.</t>
    </r>
  </si>
  <si>
    <r>
      <rPr>
        <b/>
        <sz val="11"/>
        <color theme="1"/>
        <rFont val="Times New Roman"/>
        <family val="1"/>
        <charset val="204"/>
      </rPr>
      <t>Крем защитный гидрофобного действия.</t>
    </r>
    <r>
      <rPr>
        <sz val="11"/>
        <color theme="1"/>
        <rFont val="Times New Roman"/>
        <family val="1"/>
        <charset val="204"/>
      </rPr>
      <t xml:space="preserve">
Защитные свойства:
- для защиты кожи от водорастворимых вредных производственных факторов и веществ (растворов щелочей, кислот, пигментных и других смазок на водной основе). 
Объем: 100 мл.</t>
    </r>
  </si>
  <si>
    <r>
      <rPr>
        <b/>
        <sz val="11"/>
        <color theme="1"/>
        <rFont val="Times New Roman"/>
        <family val="1"/>
        <charset val="204"/>
      </rPr>
      <t>Очищающая паста для кожи с натуральным абразивом от широкого спектра особо устойчивых загрязнений.</t>
    </r>
    <r>
      <rPr>
        <sz val="11"/>
        <color theme="1"/>
        <rFont val="Times New Roman"/>
        <family val="1"/>
        <charset val="204"/>
      </rPr>
      <t xml:space="preserve">
Очищающая паста с натуральными абразивными гранулами.
Защитные свойства:
 - для быстрой ежедневной очистки открытых участков кожи от широкого спектра особо устойчивых загрязнений (графит, металлическая пыль, угольная пыль, смолы, битум, масляные краски, лаки, клей, монтажная пена и др.). 
Объем: 200 мл.</t>
    </r>
  </si>
  <si>
    <r>
      <rPr>
        <b/>
        <sz val="11"/>
        <color theme="1"/>
        <rFont val="Times New Roman"/>
        <family val="1"/>
        <charset val="204"/>
      </rPr>
      <t>Крем для защиты кожи от мороза, ветра и неблагоприятных погодных условий.</t>
    </r>
    <r>
      <rPr>
        <sz val="11"/>
        <color theme="1"/>
        <rFont val="Times New Roman"/>
        <family val="1"/>
        <charset val="204"/>
      </rPr>
      <t xml:space="preserve">
Защитные свойства:
- для защиты кожи от неблагоприятных погодных условий, обветривания и обморожения при температуре до −50 0С. 
Объем: 100 мл.</t>
    </r>
  </si>
  <si>
    <r>
      <rPr>
        <b/>
        <sz val="11"/>
        <color theme="1"/>
        <rFont val="Times New Roman"/>
        <family val="1"/>
        <charset val="204"/>
      </rPr>
      <t>Крем регенерирующий (восстанавливающий).</t>
    </r>
    <r>
      <rPr>
        <sz val="11"/>
        <color theme="1"/>
        <rFont val="Times New Roman"/>
        <family val="1"/>
        <charset val="204"/>
      </rPr>
      <t xml:space="preserve">
Восстанавливающий регенерирующий крем. 
Объем: 100 мл.</t>
    </r>
  </si>
  <si>
    <r>
      <rPr>
        <b/>
        <sz val="11"/>
        <color theme="1"/>
        <rFont val="Times New Roman"/>
        <family val="1"/>
        <charset val="204"/>
      </rPr>
      <t>Защитный крем для кожи лица, рук и открытых участков тела от УФ-лучей.</t>
    </r>
    <r>
      <rPr>
        <sz val="11"/>
        <color theme="1"/>
        <rFont val="Times New Roman"/>
        <family val="1"/>
        <charset val="204"/>
      </rPr>
      <t xml:space="preserve">
Защитные свойства:
- для защиты кожи от ультрафиолетового излучения. Для работ на открытом воздухе, сварочных работ.
Объем: 100 мл.</t>
    </r>
  </si>
  <si>
    <r>
      <rPr>
        <b/>
        <sz val="11"/>
        <color theme="1"/>
        <rFont val="Times New Roman"/>
        <family val="1"/>
        <charset val="204"/>
      </rPr>
      <t>Мыло туалетное в обертке.</t>
    </r>
    <r>
      <rPr>
        <sz val="11"/>
        <color theme="1"/>
        <rFont val="Times New Roman"/>
        <family val="1"/>
        <charset val="204"/>
      </rPr>
      <t xml:space="preserve">
Масса: 100 г.</t>
    </r>
  </si>
  <si>
    <t>комплект</t>
  </si>
  <si>
    <t>шт.</t>
  </si>
  <si>
    <t>пар</t>
  </si>
  <si>
    <r>
      <rPr>
        <b/>
        <sz val="11"/>
        <color theme="1"/>
        <rFont val="Times New Roman"/>
        <family val="1"/>
        <charset val="204"/>
      </rPr>
      <t>Костюм мужской для защиты от повышенных температур (куртка + брюки).</t>
    </r>
    <r>
      <rPr>
        <sz val="11"/>
        <color theme="1"/>
        <rFont val="Times New Roman"/>
        <family val="1"/>
        <charset val="204"/>
      </rPr>
      <t xml:space="preserve">
Защитные свойства:
– защита от повышенных температур: от кратковременного воздействия открытого пламени, ограниченное распространение пламени;
– защита от повышенных температур: от конвективной теплоты, от теплового излучения, от контакта с нагретыми поверхностями.
Ткань: 100% хлопок с огнестойкой отделкой.</t>
    </r>
  </si>
  <si>
    <t>разовая</t>
  </si>
  <si>
    <t>Наличие у поставщика склада в городе Комсомольск-на-Амуре.</t>
  </si>
  <si>
    <t>Доставка до склада Покупателя</t>
  </si>
  <si>
    <t xml:space="preserve">Наличие склада-магазина </t>
  </si>
  <si>
    <t>Постоплата от 7 календарных дней.</t>
  </si>
  <si>
    <t>Ориентировочное количество на 2025г.</t>
  </si>
  <si>
    <t>1 раз в год</t>
  </si>
  <si>
    <r>
      <rPr>
        <b/>
        <sz val="11"/>
        <color theme="1"/>
        <rFont val="Times New Roman"/>
        <family val="1"/>
        <charset val="204"/>
      </rPr>
      <t>Костюм мужской летний для защиты от сырой нефти, нефтяных масел, нефтепродуктов тяжелых и легких фракций, 1-2 класс, (куртка, полукомбинезон).             основной цвет темно-синий, черный.</t>
    </r>
    <r>
      <rPr>
        <sz val="11"/>
        <color theme="1"/>
        <rFont val="Times New Roman"/>
        <family val="1"/>
        <charset val="204"/>
      </rPr>
      <t xml:space="preserve">
Сигнальные элементы: световозвращающие полосы на рукавах, брюках, спине.
Защитные свойства:
– защита от сырой нефти, нефтяных масел, нефтепродуктов тяжелых и легких фракций, 1-2 класс;
– защита от воздействия статического электричества;
– защита от механических воздействий: истирания;
–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</si>
  <si>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 xml:space="preserve">Комплект термобелья </t>
    </r>
    <r>
      <rPr>
        <sz val="11"/>
        <color theme="1"/>
        <rFont val="Times New Roman"/>
        <family val="1"/>
        <charset val="204"/>
      </rPr>
      <t>(фуфайка, кальсоны) мужской двухслойный с начесом. Температурный режим: от –20 до –40 0C.</t>
    </r>
  </si>
  <si>
    <r>
      <rPr>
        <b/>
        <sz val="11"/>
        <color theme="1"/>
        <rFont val="Times New Roman"/>
        <family val="1"/>
        <charset val="204"/>
      </rPr>
      <t>Очки защитные открытые О28 Победит АЛМАЗ или Победит super, бесцветные.</t>
    </r>
    <r>
      <rPr>
        <sz val="11"/>
        <color theme="1"/>
        <rFont val="Times New Roman"/>
        <family val="1"/>
        <charset val="204"/>
      </rPr>
      <t xml:space="preserve">
Покрытие линзы: Устойчивое к химическому воздействию, а также к абразивам.
Защитные свойства: высокопрочная поликар-бонатная линза защищает от летящих частиц, УФ-излучения.
Оптический класс 1.
Цвет линзы: прозрачный.</t>
    </r>
  </si>
  <si>
    <t>Обтюратор к очкам серии SURGUT, 00807</t>
  </si>
  <si>
    <t>1 раз год</t>
  </si>
  <si>
    <r>
      <rPr>
        <b/>
        <sz val="11"/>
        <color theme="1"/>
        <rFont val="Times New Roman"/>
        <family val="1"/>
        <charset val="204"/>
      </rPr>
      <t>Фильтр противогазовый UNIX 502 марки A2</t>
    </r>
    <r>
      <rPr>
        <sz val="11"/>
        <color theme="1"/>
        <rFont val="Times New Roman"/>
        <family val="1"/>
        <charset val="204"/>
      </rPr>
      <t xml:space="preserve">
Фильтр предназначен для защиты органов дыхания от воздействия органических газов и паров с температурой кипения выше 65°C.</t>
    </r>
  </si>
  <si>
    <t>1 раз вгод</t>
  </si>
  <si>
    <r>
      <rPr>
        <b/>
        <sz val="11"/>
        <color theme="1"/>
        <rFont val="Times New Roman"/>
        <family val="1"/>
        <charset val="204"/>
      </rPr>
      <t xml:space="preserve">Перчатки защитные BAIKAL (Байкал) с покрытием из ПВХ, морозостойкие, ГОСТ 12.4.103-2020 </t>
    </r>
    <r>
      <rPr>
        <sz val="11"/>
        <color theme="1"/>
        <rFont val="Times New Roman"/>
        <family val="1"/>
        <charset val="204"/>
      </rPr>
      <t>Защитные свойства: 
•	от механических воздействий (истирания);
•	от сырой нефти;
•	от продуктов тяжелых фракций и нефтяных масел;
•	от пониженных температур.</t>
    </r>
  </si>
  <si>
    <r>
      <rPr>
        <b/>
        <sz val="11"/>
        <color theme="1"/>
        <rFont val="Times New Roman"/>
        <family val="1"/>
        <charset val="204"/>
      </rPr>
      <t>Костюм мужской летний (ИТР) (куртка + брюки),                основной цвет: серый или черный или синий. Брюки одного цвета.</t>
    </r>
    <r>
      <rPr>
        <sz val="11"/>
        <color theme="1"/>
        <rFont val="Times New Roman"/>
        <family val="1"/>
        <charset val="204"/>
      </rPr>
      <t xml:space="preserve">
Защитные свойства:
- защита от механический воздействий;
- защита от ОПЗ.
Наличие:
- масловодоотталкивающая отделка;
- светоотражающие элементы.
Застежка: центральная на молнии.
Состав: полиэстер – 65%, хлопок – 35%, плотность 245 г/м²</t>
    </r>
  </si>
  <si>
    <r>
      <rPr>
        <b/>
        <sz val="11"/>
        <color theme="1"/>
        <rFont val="Times New Roman"/>
        <family val="1"/>
        <charset val="204"/>
      </rPr>
      <t>Костюм или отдельно куртка, брюки - мужской летний для защиты от механических воздействий и ОПЗ, основной цвет темно-синий, черный.</t>
    </r>
    <r>
      <rPr>
        <sz val="11"/>
        <color theme="1"/>
        <rFont val="Times New Roman"/>
        <family val="1"/>
        <charset val="204"/>
      </rPr>
      <t xml:space="preserve">
Сигнальные элементы: светоотражающие полоски на рукавах, спине,светоотражающие полоски на брюках
Ткань: смесовая с масловодоотталкивающей отделкой, плотность от 200 г/кв.м.
Защитные свойства:
– защита от механических воздействий: истирания;
–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</si>
  <si>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Костюм или отдельно куртка, полукомбинезон -  мужской летний для защиты от механических воздействий и ОПЗ, основной цвет темно-синий, черный.</t>
    </r>
    <r>
      <rPr>
        <sz val="11"/>
        <color theme="1"/>
        <rFont val="Times New Roman"/>
        <family val="1"/>
        <charset val="204"/>
      </rPr>
      <t xml:space="preserve">
Сигнальные элементы: светоотражающие полоски на рукавах, спине,светоотражающие полоски на брюках
Ткань: смесовая с масловодоотталкивающей отделкой, плотность от 200 г/кв.м.
Защитные свойства:
– защита от механических воздействий: истирания;
–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</si>
  <si>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Костюм женский летний</t>
    </r>
    <r>
      <rPr>
        <sz val="11"/>
        <color theme="1"/>
        <rFont val="Times New Roman"/>
        <family val="1"/>
        <charset val="204"/>
      </rPr>
      <t xml:space="preserve">
Защитные свойства:
– защита от механических воздействий: истирания
– защита от общих производственных загрязнений.
Состав: хлопок-100%, плотность 250 г/м²</t>
    </r>
  </si>
  <si>
    <r>
      <rPr>
        <b/>
        <sz val="11"/>
        <color theme="1"/>
        <rFont val="Times New Roman"/>
        <family val="1"/>
        <charset val="204"/>
      </rPr>
      <t>Туфли (полуботинки) женские.</t>
    </r>
    <r>
      <rPr>
        <sz val="11"/>
        <color theme="1"/>
        <rFont val="Times New Roman"/>
        <family val="1"/>
        <charset val="204"/>
      </rPr>
      <t xml:space="preserve">
Верх обуви: натуральная кожа, на шнурках или липучки для регулировки объема
Цвет: черный. Подошва: полиуретан.
Защитные свойства:
- защита от нефти и нефтепродуктов;
- защита от ОПЗ.</t>
    </r>
  </si>
  <si>
    <r>
      <rPr>
        <b/>
        <sz val="11"/>
        <color theme="1"/>
        <rFont val="Times New Roman"/>
        <family val="1"/>
        <charset val="204"/>
      </rPr>
      <t>Куртка женская утепленная</t>
    </r>
    <r>
      <rPr>
        <sz val="11"/>
        <color theme="1"/>
        <rFont val="Times New Roman"/>
        <family val="1"/>
        <charset val="204"/>
      </rPr>
      <t xml:space="preserve">
Материал: смесовая, плотность от 200 г/кв.м.
Цвет: темно-синий, черный
Защитные свойства:
- защита от пониженных температур и ветра, 3(4) класс;
– защита от механических воздействий: истирания;
–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</si>
  <si>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Костюм мужской зимний</t>
    </r>
    <r>
      <rPr>
        <sz val="11"/>
        <color theme="1"/>
        <rFont val="Times New Roman"/>
        <family val="1"/>
        <charset val="204"/>
      </rPr>
      <t xml:space="preserve">
Материал: смесовая с масловодоотталкивающей отделкой, плотность от 200 г/кв.м. Цвет: темно-синий, черный
Сигнальные элементы: световозвращающие полосы шириной 50 мм.
Защитные свойства:
- защита от пониженных температур и ветра, 3(4) класс;
– защита от механических воздействий: истирания;
– защита от общих производственных загрязнений.</t>
    </r>
  </si>
  <si>
    <r>
      <t xml:space="preserve">Костюм специальный летний легкий мужской из огнезащитной ткани для защиты от термических рисков электрической дуги                                                                              Защитные свойства:
</t>
    </r>
    <r>
      <rPr>
        <sz val="11"/>
        <color theme="1"/>
        <rFont val="Times New Roman"/>
        <family val="1"/>
        <charset val="204"/>
      </rPr>
      <t xml:space="preserve">ЗЭТВ - защита от термических рисков электрической дуги, 
ТоТтТи - защита от кратковременного воздействия открытого пламени, конвективной теплоты, теплового излучения , А1+А2, В3, С3
Ми - защита от механических воздействий (истирания)
З - защита от общих производственных загрязнений
</t>
    </r>
  </si>
  <si>
    <r>
      <rPr>
        <b/>
        <sz val="11"/>
        <color theme="1"/>
        <rFont val="Times New Roman"/>
        <family val="1"/>
        <charset val="204"/>
      </rPr>
      <t xml:space="preserve">Перчатки термостойкие для защиты от электрической дуги        Защитные свойства:
</t>
    </r>
    <r>
      <rPr>
        <sz val="11"/>
        <color theme="1"/>
        <rFont val="Times New Roman"/>
        <family val="1"/>
        <charset val="204"/>
      </rPr>
      <t>Ти: защита от теплового излучения
То: защита от открытого пламени
Тт: защита от конвективной теплоты</t>
    </r>
  </si>
  <si>
    <r>
      <t xml:space="preserve">Сапоги для защиты от механических воздействий (ударов), термических рисков электрической дуги.                                Защитные свойства: </t>
    </r>
    <r>
      <rPr>
        <sz val="11"/>
        <color theme="1"/>
        <rFont val="Times New Roman"/>
        <family val="1"/>
        <charset val="204"/>
      </rPr>
      <t xml:space="preserve"> З, Ми, Нм, Нс, Тп, Мун 200.           </t>
    </r>
  </si>
  <si>
    <t>Каска защитная термостойкая СОМЗ-55 FavoriT Termo RAPID красная</t>
  </si>
  <si>
    <r>
      <t xml:space="preserve">Белье нательное термостойкое                                                    Защитные свойства:
</t>
    </r>
    <r>
      <rPr>
        <sz val="11"/>
        <color theme="1"/>
        <rFont val="Times New Roman"/>
        <family val="1"/>
        <charset val="204"/>
      </rPr>
      <t>То – от открытого пламени;
Тт – от конвективной теплоты;
Ти – от теплового излучения</t>
    </r>
  </si>
  <si>
    <r>
      <t xml:space="preserve">Подшлемник термостойкий                                                       Материал: </t>
    </r>
    <r>
      <rPr>
        <sz val="11"/>
        <color theme="1"/>
        <rFont val="Times New Roman"/>
        <family val="1"/>
        <charset val="204"/>
      </rPr>
      <t>термостойкое трикотажное полотно (хлопок - 40%, модакрил - 60%)
Плотность: 250 г/кв.м
Цвет: серый, черный</t>
    </r>
  </si>
  <si>
    <t xml:space="preserve">шт. </t>
  </si>
  <si>
    <t>Щиток защитный лицевой с термостойкой окантовкой ТР ТС 019/2011</t>
  </si>
  <si>
    <r>
      <t xml:space="preserve">Шапка трикотажная </t>
    </r>
    <r>
      <rPr>
        <sz val="11"/>
        <color theme="1"/>
        <rFont val="Times New Roman"/>
        <family val="1"/>
        <charset val="204"/>
      </rPr>
      <t>Утеплитель ТИНСУЛЕЙ 40С</t>
    </r>
  </si>
  <si>
    <r>
      <rPr>
        <b/>
        <sz val="11"/>
        <color theme="1"/>
        <rFont val="Times New Roman"/>
        <family val="1"/>
        <charset val="204"/>
      </rPr>
      <t xml:space="preserve">Перчатки полушерстяные с накладками из спилка </t>
    </r>
    <r>
      <rPr>
        <sz val="11"/>
        <color theme="1"/>
        <rFont val="Times New Roman"/>
        <family val="1"/>
        <charset val="204"/>
      </rPr>
      <t xml:space="preserve">
Материал: шерсть – 50%, акрил – 50%.</t>
    </r>
  </si>
  <si>
    <r>
      <rPr>
        <b/>
        <sz val="11"/>
        <color theme="1"/>
        <rFont val="Times New Roman"/>
        <family val="1"/>
        <charset val="204"/>
      </rPr>
      <t xml:space="preserve">Костюм для защиты от растворов кислот и щелочей  </t>
    </r>
    <r>
      <rPr>
        <sz val="11"/>
        <color theme="1"/>
        <rFont val="Times New Roman"/>
        <family val="1"/>
        <charset val="204"/>
      </rPr>
      <t xml:space="preserve">      </t>
    </r>
    <r>
      <rPr>
        <b/>
        <sz val="11"/>
        <color theme="1"/>
        <rFont val="Times New Roman"/>
        <family val="1"/>
        <charset val="204"/>
      </rPr>
      <t>Защитные свойства:</t>
    </r>
    <r>
      <rPr>
        <sz val="11"/>
        <color theme="1"/>
        <rFont val="Times New Roman"/>
        <family val="1"/>
        <charset val="204"/>
      </rPr>
      <t xml:space="preserve">
К80 - защита от растворов кислот концентрации не более 80% (по серной кислоте 80%), 3 класс
Щ40 - защита от растворов щелочей концентрации выше 20% (по гидроокиси натрия 40%)
Эс - защита от воздействия статического электричества
Мп - защита от механических воздействий (проколов и порезов)
Ми - защита от механических воздействий (истирания)
З - защита от общих производственных загрязнений                         Цвет темно-серый или темно-синий</t>
    </r>
  </si>
  <si>
    <r>
      <t xml:space="preserve">Кепи-бейсболка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цвет: зелый или синий, серый                                                                  Защитные свойства:
З - защита от общих производственных загрязнений
Ткань: смесовая (65% полиэфир, 35% хлопок).</t>
    </r>
  </si>
  <si>
    <r>
      <rPr>
        <b/>
        <sz val="11"/>
        <color theme="1"/>
        <rFont val="Times New Roman"/>
        <family val="1"/>
        <charset val="204"/>
      </rPr>
      <t>Подшлемник мужской для защиты от повышенных температур</t>
    </r>
    <r>
      <rPr>
        <sz val="11"/>
        <color theme="1"/>
        <rFont val="Times New Roman"/>
        <family val="1"/>
        <charset val="204"/>
      </rPr>
      <t xml:space="preserve"> (теплового излучения, конвективной теплоты, кратковременного воздействия открытого пламени), искр, брызг расплавленного металла, общих производственных загрязнений и механических воздействий (истирания). Застежка: на пуговицах</t>
    </r>
  </si>
  <si>
    <r>
      <rPr>
        <b/>
        <sz val="11"/>
        <color theme="1"/>
        <rFont val="Times New Roman"/>
        <family val="1"/>
        <charset val="204"/>
      </rPr>
      <t>Каскетка защитная</t>
    </r>
    <r>
      <rPr>
        <sz val="11"/>
        <color theme="1"/>
        <rFont val="Times New Roman"/>
        <family val="1"/>
        <charset val="204"/>
      </rPr>
      <t xml:space="preserve">
Защитная каскетка предназначена для защиты головы от сильных ударов о твёрдые неподвижные предметы.
Цвет: синий, темно-синий, черный.</t>
    </r>
  </si>
  <si>
    <r>
      <rPr>
        <b/>
        <sz val="11"/>
        <color theme="1"/>
        <rFont val="Times New Roman"/>
        <family val="1"/>
        <charset val="204"/>
      </rPr>
      <t>Щиток защитный лицевой сварщика НН8 Стальной Барс</t>
    </r>
    <r>
      <rPr>
        <sz val="11"/>
        <color theme="1"/>
        <rFont val="Times New Roman"/>
        <family val="1"/>
        <charset val="204"/>
      </rPr>
      <t xml:space="preserve"> ГЕФЕСТ с откидным светофильтром, 51835.</t>
    </r>
  </si>
  <si>
    <t>Щиток РОСОМЗ защитный лицевой НН8 СТАЛЬНОЙ БАРС CRYSTALINE сварщика</t>
  </si>
  <si>
    <r>
      <rPr>
        <b/>
        <sz val="11"/>
        <color theme="1"/>
        <rFont val="Times New Roman"/>
        <family val="1"/>
        <charset val="204"/>
      </rPr>
      <t>Костюм мужской летний (куртка + полукомбинезон), с потайной застежкой на пуговицы.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Защитные свойства:</t>
    </r>
    <r>
      <rPr>
        <sz val="11"/>
        <color theme="1"/>
        <rFont val="Times New Roman"/>
        <family val="1"/>
        <charset val="204"/>
      </rPr>
      <t xml:space="preserve">
- защита от механических воздействий: истирания;
- защита от общих производственных загрязнений.
Ткань: смесовая с масловодоотталкивающей отделкой, плотность от 200 г/кв.м.
Сигнальные элементы: световозвращающие полосы шириной 50 мм. Цвет: темно-синий</t>
    </r>
  </si>
  <si>
    <r>
      <rPr>
        <b/>
        <sz val="11"/>
        <color theme="1"/>
        <rFont val="Times New Roman"/>
        <family val="1"/>
        <charset val="204"/>
      </rPr>
      <t>Костюм летний мужской из антистатической ткани для защиты от нефтепродуктов и кратковременного воздействия пламени.
(Куртка + брюки или полукомбинезон)</t>
    </r>
    <r>
      <rPr>
        <sz val="11"/>
        <color theme="1"/>
        <rFont val="Times New Roman"/>
        <family val="1"/>
        <charset val="204"/>
      </rPr>
      <t xml:space="preserve">
Защитные свойства:
- защиты от нефтепродуктов легких фракций, 1,2 класс;
- защита от кратковременного воздействия открытого пламени;
- защита от воздействия статического электричества;
- защита от механических воздействий (истирания) и общих производственных загрязнений.
Сигнальные элементы: огнестойкие световозвращающие полосы шириной 50 мм.</t>
    </r>
  </si>
  <si>
    <r>
      <rPr>
        <b/>
        <sz val="11"/>
        <color theme="1"/>
        <rFont val="Times New Roman"/>
        <family val="1"/>
        <charset val="204"/>
      </rPr>
      <t>Костюм зимний для защиты от нефти, нефтепродуктов, воздействия статического электричества, кратковременного воздействия пламени, механических воздействий и ОПЗ.
(куртка + полукомбинезон)</t>
    </r>
    <r>
      <rPr>
        <sz val="11"/>
        <color theme="1"/>
        <rFont val="Times New Roman"/>
        <family val="1"/>
        <charset val="204"/>
      </rPr>
      <t xml:space="preserve">
Защитные свойства:
- защита от химических факторов: нефтепродуктов тяжелых фракций и нефтяных масел, 2 класс;
- защита от пониженных температур и ветра, 3(4) класс;
- защита от воздействия статического электричества;
защита от механических воздействий: истирания;
- защита от общих производственных загрязнений.
Сигнальные элементы: световозвращающие полосы шириной 50 мм.</t>
    </r>
  </si>
  <si>
    <r>
      <rPr>
        <b/>
        <sz val="11"/>
        <color theme="1"/>
        <rFont val="Times New Roman"/>
        <family val="1"/>
        <charset val="204"/>
      </rPr>
      <t>Костюм мужской зимний (куртка + полукомбинезон).</t>
    </r>
    <r>
      <rPr>
        <sz val="11"/>
        <color theme="1"/>
        <rFont val="Times New Roman"/>
        <family val="1"/>
        <charset val="204"/>
      </rPr>
      <t xml:space="preserve">
Куртка со съемным утеплителем.
Защитные свойства:
– защита от пониженных температур и ветра, 4 класс;
– защита от механических воздействий: истирания;
– защита от общих производственных загрязнений.
Ткань: смесовая с масловодоотталкивающей отделкой.
Сигнальные элементы: световозвращающие полосы шириной 50 мм. Цвет: темно-синий, черный</t>
    </r>
  </si>
  <si>
    <t>Щиток защитный лицевой НБТ2 ВИЗИОН СТАЛЬ</t>
  </si>
  <si>
    <r>
      <rPr>
        <b/>
        <sz val="11"/>
        <color theme="1"/>
        <rFont val="Times New Roman"/>
        <family val="1"/>
        <charset val="204"/>
      </rPr>
      <t>Полумаска фильтрующая (респиратор) противоаэрозольная (с клапаном выдоха).</t>
    </r>
    <r>
      <rPr>
        <sz val="11"/>
        <color theme="1"/>
        <rFont val="Times New Roman"/>
        <family val="1"/>
        <charset val="204"/>
      </rPr>
      <t xml:space="preserve">
Защитные свойства:
- для индивидуальной защиты органов дыхания от всех видов аэрозолей (пыль, дым, туман) при их концентрации до 4 ПДК. 
Обеспечивает защиту FFP1 RD (до 4 ПДК).
Конструкция: чашеобразная.</t>
    </r>
  </si>
  <si>
    <r>
      <rPr>
        <b/>
        <sz val="11"/>
        <color theme="1"/>
        <rFont val="Times New Roman"/>
        <family val="1"/>
        <charset val="204"/>
      </rPr>
      <t>Костюм влагозащитный.</t>
    </r>
    <r>
      <rPr>
        <sz val="11"/>
        <color theme="1"/>
        <rFont val="Times New Roman"/>
        <family val="1"/>
        <charset val="204"/>
      </rPr>
      <t xml:space="preserve">
Защита от воды, нефти и нефтепродуктов.
Сигнальные элементы: световозвращающие полосы.
Защитные свойства:
– защита от воды, спецодежда водонепроницае-мая, 3 класс;
– защита от сырой нефти, нефтяных масел, нефтепродуктов тяжелых и легких фракций, 1-2 класс.</t>
    </r>
  </si>
  <si>
    <r>
      <rPr>
        <b/>
        <sz val="11"/>
        <color theme="1"/>
        <rFont val="Times New Roman"/>
        <family val="1"/>
        <charset val="204"/>
      </rPr>
      <t xml:space="preserve">Костюм мужской зимний (ИТР) (куртка + полукомбинезон), основной цвет: серый или черный или синий.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Наличие:</t>
    </r>
    <r>
      <rPr>
        <sz val="11"/>
        <color theme="1"/>
        <rFont val="Times New Roman"/>
        <family val="1"/>
        <charset val="204"/>
      </rPr>
      <t xml:space="preserve">
- масловодоотталкивающая отделка;
- светоотражающие элементы.
</t>
    </r>
    <r>
      <rPr>
        <b/>
        <sz val="11"/>
        <color theme="1"/>
        <rFont val="Times New Roman"/>
        <family val="1"/>
        <charset val="204"/>
      </rPr>
      <t xml:space="preserve">Защитные свойства: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Тн - защита от пониженных температур, 3(4) класс
Ми - защита от механических воздействий (истирания)
З - защита от общих производственных загрязнений
Состав: смесовая (65% полиэфир, 35% хлопок) с масловодоотталкивающей отделкой, плотность 240 г/кв.м.</t>
    </r>
  </si>
  <si>
    <r>
      <rPr>
        <b/>
        <sz val="11"/>
        <color theme="1"/>
        <rFont val="Times New Roman"/>
        <family val="1"/>
        <charset val="204"/>
      </rPr>
      <t>Костюм соответствует 3 классу сигнальной одежды повышенной видимости (Куртка + полукомбинезон)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Защитные свойства:</t>
    </r>
    <r>
      <rPr>
        <sz val="11"/>
        <color theme="1"/>
        <rFont val="Times New Roman"/>
        <family val="1"/>
        <charset val="204"/>
      </rPr>
      <t xml:space="preserve">
– спецодежда сигнальная повышенной видимости, 3 класс;
– защита от механических воздействий: истирания;
–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</si>
  <si>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 xml:space="preserve">Полуботинки с композитным подноском (200Дж)                    </t>
    </r>
    <r>
      <rPr>
        <sz val="11"/>
        <color theme="1"/>
        <rFont val="Times New Roman"/>
        <family val="1"/>
        <charset val="204"/>
      </rPr>
      <t xml:space="preserve">   Верх обуви: кожа натуральная, подошва МБС
Подносок: термопласт.
Цвет: черный.
Защитные свойства:
- защита от нефти и нефтепродуктов;
- защита от механических воздействий;
- защита от ОПЗ.</t>
    </r>
  </si>
  <si>
    <r>
      <rPr>
        <b/>
        <sz val="11"/>
        <color theme="1"/>
        <rFont val="Times New Roman"/>
        <family val="1"/>
        <charset val="204"/>
      </rPr>
      <t xml:space="preserve">Костюм женский зимний (ИТР) (куртка + полукомбинезон), основной цвет: серый или черный или синий.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Наличие:</t>
    </r>
    <r>
      <rPr>
        <sz val="11"/>
        <color theme="1"/>
        <rFont val="Times New Roman"/>
        <family val="1"/>
        <charset val="204"/>
      </rPr>
      <t xml:space="preserve">
- масловодоотталкивающая отделка;
- светоотражающие элементы.
</t>
    </r>
    <r>
      <rPr>
        <b/>
        <sz val="11"/>
        <color theme="1"/>
        <rFont val="Times New Roman"/>
        <family val="1"/>
        <charset val="204"/>
      </rPr>
      <t xml:space="preserve">Защитные свойства: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Тн - защита от пониженных температур, 3(4) класс
Ми - защита от механических воздействий (истирания)
З - защита от общих производственных загрязнений
Состав: смесовая (65% полиэфир, 35% хлопок) с масловодоотталкивающей отделкой, плотность 240 г/кв.м.</t>
    </r>
  </si>
  <si>
    <r>
      <rPr>
        <b/>
        <sz val="11"/>
        <color theme="1"/>
        <rFont val="Times New Roman"/>
        <family val="1"/>
        <charset val="204"/>
      </rPr>
      <t>Перчатки-краги защитные с полным нитрильным покрытием.</t>
    </r>
    <r>
      <rPr>
        <sz val="11"/>
        <color theme="1"/>
        <rFont val="Times New Roman"/>
        <family val="1"/>
        <charset val="204"/>
      </rPr>
      <t xml:space="preserve">
Защитные свойства:
•	от механических воздействий (истирания);
•	от продуктов тяжелых фракций и нефтяных масел;
•	от сырой нефти;
•	от контакта с нагретой поверхностью от 100 0C до 400 0С;
•	от воздействия статического электричества.                                Конструкция с манжетой-крагой.</t>
    </r>
  </si>
  <si>
    <r>
      <rPr>
        <b/>
        <sz val="11"/>
        <color theme="1"/>
        <rFont val="Times New Roman"/>
        <family val="1"/>
        <charset val="204"/>
      </rPr>
      <t>Костюм летний женский (ИТР).</t>
    </r>
    <r>
      <rPr>
        <sz val="11"/>
        <color theme="1"/>
        <rFont val="Times New Roman"/>
        <family val="1"/>
        <charset val="204"/>
      </rPr>
      <t xml:space="preserve">
Защитные свойства:
- защита от механический воздействий;
- защита от ОПЗ.
Наличие:
- масловодоотталкивающая отделка;
- светоотражающие элементы.
Застежка: центральная на молнии.
Состав: полиэфир – 65%, хлопок – 35%, плотность от 245 г/м².</t>
    </r>
  </si>
  <si>
    <r>
      <rPr>
        <b/>
        <sz val="11"/>
        <color theme="1"/>
        <rFont val="Times New Roman"/>
        <family val="1"/>
        <charset val="204"/>
      </rPr>
      <t>Ботинки мужские</t>
    </r>
    <r>
      <rPr>
        <sz val="11"/>
        <color theme="1"/>
        <rFont val="Times New Roman"/>
        <family val="1"/>
        <charset val="204"/>
      </rPr>
      <t xml:space="preserve">
Верх обуви: натуральная кожа.
Подносок: композит.
Подошва: МБС.
Цвет: черный
Защитные свойства:
- защита от нефти и нефтепродуктов;
- защита от механических воздействий;
- защита от ОПЗ.</t>
    </r>
  </si>
  <si>
    <t>Полумаска изолирующая UNIX 2100</t>
  </si>
  <si>
    <r>
      <rPr>
        <b/>
        <sz val="11"/>
        <rFont val="Times New Roman"/>
        <family val="1"/>
        <charset val="204"/>
      </rPr>
      <t>Перчатки или Рукавицы виброзащитные.</t>
    </r>
    <r>
      <rPr>
        <sz val="11"/>
        <color theme="1"/>
        <rFont val="Times New Roman"/>
        <family val="1"/>
        <charset val="204"/>
      </rPr>
      <t xml:space="preserve"> Защтные свойства: Мв, Ми,Мп</t>
    </r>
  </si>
  <si>
    <r>
      <rPr>
        <b/>
        <sz val="11"/>
        <color theme="1"/>
        <rFont val="Times New Roman"/>
        <family val="1"/>
        <charset val="204"/>
      </rPr>
      <t xml:space="preserve">Комплект ЗГ газодымозащитный или Универсальный фильтрующий малогабаритный самоспасатель </t>
    </r>
    <r>
      <rPr>
        <sz val="11"/>
        <color theme="1"/>
        <rFont val="Times New Roman"/>
        <family val="1"/>
        <charset val="204"/>
      </rPr>
      <t>Температурный диапазон использования°С от -40 до +60</t>
    </r>
  </si>
  <si>
    <r>
      <rPr>
        <b/>
        <sz val="11"/>
        <color theme="1"/>
        <rFont val="Times New Roman"/>
        <family val="1"/>
        <charset val="204"/>
      </rPr>
      <t>Куртка мужская зимняя</t>
    </r>
    <r>
      <rPr>
        <sz val="11"/>
        <color theme="1"/>
        <rFont val="Times New Roman"/>
        <family val="1"/>
        <charset val="204"/>
      </rPr>
      <t xml:space="preserve">
Материал: смесовая с масловодоотталкивающей отделкой, плотность от 200 г/кв.м.  Цвет: темно-синий, черный
Сигнальные элементы: световозвращающие полосы шириной 50 мм.
Защитные свойства:
- защита от пониженных температур и ветра, 3(4) класс;
– защита от механических воздействий: истирания;
– защита от общих производственных загрязнений.</t>
    </r>
  </si>
  <si>
    <r>
      <t xml:space="preserve">Мыло жидкое, флакон 250 мл /или 500мл. </t>
    </r>
    <r>
      <rPr>
        <sz val="11"/>
        <color theme="1"/>
        <rFont val="Times New Roman"/>
        <family val="1"/>
        <charset val="204"/>
      </rPr>
      <t>Соответствие стандартам: ТР ТС 019/2011, ГОСТ 31696-2012, ГОСТ Р 12.4.301-2018, ГОСТ Р 12.4.303-2018</t>
    </r>
  </si>
  <si>
    <t>200/100</t>
  </si>
  <si>
    <r>
      <rPr>
        <b/>
        <sz val="11"/>
        <color theme="1"/>
        <rFont val="Times New Roman"/>
        <family val="1"/>
        <charset val="204"/>
      </rPr>
      <t>Средство акарицидно-репеллентное</t>
    </r>
    <r>
      <rPr>
        <sz val="11"/>
        <color theme="1"/>
        <rFont val="Times New Roman"/>
        <family val="1"/>
        <charset val="204"/>
      </rPr>
      <t xml:space="preserve">
Защитные свойства:
- для защиты людей от таежных и лесных клещей, блох (переносчиков клещевого энцефалита, боррелиоза, чумы и др.), а также от кровососущих насекомых (комаров, мокрецов, москитов, мошек, слепней)
</t>
    </r>
  </si>
  <si>
    <t>Доставка до ООО «ППК «Дземги» в г.Комсомольск-на-Амуре</t>
  </si>
  <si>
    <r>
      <rPr>
        <b/>
        <sz val="11"/>
        <color theme="1"/>
        <rFont val="Times New Roman"/>
        <family val="1"/>
        <charset val="204"/>
      </rPr>
      <t>Костюм летний мужской из антистатической ткани для защиты от нефтепродуктов Цвет костюма темно-синий или черный
(Куртка + брюки или полукомбинезон)</t>
    </r>
    <r>
      <rPr>
        <sz val="11"/>
        <color theme="1"/>
        <rFont val="Times New Roman"/>
        <family val="1"/>
        <charset val="204"/>
      </rPr>
      <t xml:space="preserve">
Защитные свойства:
- защиты от нефтепродуктов легких фракций, 1,2 класс;
- защита от воздействия статического электричества;
- защита от механических воздействий (истирания) и общих производственных загрязнений.
Сигнальные элементы: огнестойкие световозвращающие полосы шириной 50 мм.</t>
    </r>
  </si>
  <si>
    <r>
      <rPr>
        <b/>
        <sz val="11"/>
        <color theme="1"/>
        <rFont val="Times New Roman"/>
        <family val="1"/>
        <charset val="204"/>
      </rPr>
      <t>Костюм зимний для защиты от  воздействия статического электричества, с масловодооталкивающей отделкой (пропиткой), механических воздействий и ОПЗ.
(куртка + полукомбинезон)</t>
    </r>
    <r>
      <rPr>
        <sz val="11"/>
        <color theme="1"/>
        <rFont val="Times New Roman"/>
        <family val="1"/>
        <charset val="204"/>
      </rPr>
      <t xml:space="preserve">
Защитные свойства:
- защита от химических факторов: нефтепродуктов.
- защита от пониженных температур и ветра, 3(4) класс;
- защита от воздействия статического электричества;
- защита от механических воздействий: истирания;
- защита от общих производственных загрязнений.
Сигнальные элементы: световозвращающие полосы шириной 50 мм.</t>
    </r>
  </si>
  <si>
    <r>
      <rPr>
        <b/>
        <sz val="11"/>
        <rFont val="Times New Roman"/>
        <family val="1"/>
        <charset val="204"/>
      </rPr>
      <t>Шапка трикотажная двойная с утеплителем.</t>
    </r>
    <r>
      <rPr>
        <sz val="11"/>
        <rFont val="Times New Roman"/>
        <family val="1"/>
        <charset val="204"/>
      </rPr>
      <t xml:space="preserve">
Цвет: темно-синий или черный.</t>
    </r>
  </si>
  <si>
    <r>
      <rPr>
        <b/>
        <sz val="11"/>
        <color theme="1"/>
        <rFont val="Times New Roman"/>
        <family val="1"/>
        <charset val="204"/>
      </rPr>
      <t xml:space="preserve">Костюм мужской зимний (ИТР) (куртка + полукомбинезон), основной цвет: серый или черный или синий.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Наличие:</t>
    </r>
    <r>
      <rPr>
        <sz val="11"/>
        <color theme="1"/>
        <rFont val="Times New Roman"/>
        <family val="1"/>
        <charset val="204"/>
      </rPr>
      <t xml:space="preserve">
- масловодоотталкивающая отделка;
- светоотражающие элементы.
</t>
    </r>
    <r>
      <rPr>
        <b/>
        <sz val="11"/>
        <color theme="1"/>
        <rFont val="Times New Roman"/>
        <family val="1"/>
        <charset val="204"/>
      </rPr>
      <t xml:space="preserve">Защитные свойства: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Тн - защита от пониженных температур, 3(4) класс
Ми - защита от механических воздействий (истирания)
З - защита от общих производственных загрязнений
Состав: смесовая (65% полиэфир, 35% хлопок) с масловодоотталкивающей отделкой, плотность 240 г/кв.м.</t>
    </r>
  </si>
  <si>
    <t>100/50</t>
  </si>
  <si>
    <r>
      <rPr>
        <b/>
        <sz val="11"/>
        <color theme="1"/>
        <rFont val="Times New Roman"/>
        <family val="1"/>
        <charset val="204"/>
      </rPr>
      <t>Полуботинки мужские на шнурках</t>
    </r>
    <r>
      <rPr>
        <sz val="11"/>
        <color theme="1"/>
        <rFont val="Times New Roman"/>
        <family val="1"/>
        <charset val="204"/>
      </rPr>
      <t xml:space="preserve">
Верх обуви: натуральная кожа.                                     Подносок: композитный,  Мун 200 - От ударов в носочной части энергией 200 Дж
Защитные свойства:
З - От общих производственных загрязнений,
Ми - От истирания,
Мп - От проколов и порезов,
Нм - От нефтяных масел и продуктов тяжелых фракций,
Нс - От сырой нефти,
Сж - От скольжения по зажиренным поверхностям,
Подошва: МБС.</t>
    </r>
  </si>
  <si>
    <r>
      <rPr>
        <b/>
        <sz val="11"/>
        <rFont val="Times New Roman"/>
        <family val="1"/>
        <charset val="204"/>
      </rPr>
      <t>Брюки женские для защиты от механических воздействий и ОПЗ.</t>
    </r>
    <r>
      <rPr>
        <sz val="11"/>
        <rFont val="Times New Roman"/>
        <family val="1"/>
        <charset val="204"/>
      </rPr>
      <t xml:space="preserve">
Защитные свойства:
– защита от механических воздействий: истирания
– защита от общих производственных загрязнений.
Состав: хлопок-100%, плотность 250 г/м²</t>
    </r>
  </si>
  <si>
    <r>
      <rPr>
        <b/>
        <sz val="11"/>
        <rFont val="Times New Roman"/>
        <family val="1"/>
        <charset val="204"/>
      </rPr>
      <t>Куртка женская для защиты от механических воздействий и ОПЗ.</t>
    </r>
    <r>
      <rPr>
        <sz val="11"/>
        <rFont val="Times New Roman"/>
        <family val="1"/>
        <charset val="204"/>
      </rPr>
      <t xml:space="preserve">
Защитные свойства:
– защита от механических воздействий: истирания
– защита от общих производственных загрязнений.
Состав: хлопок-100%, плотность 250 г/м²</t>
    </r>
  </si>
  <si>
    <t>Доставка в подразделение ООО «ППК «Дземги» в г. Ангарск.</t>
  </si>
  <si>
    <t>Фиксация стоимости товаров до 20.12.2025года.</t>
  </si>
  <si>
    <t>Условие траспортных расходов</t>
  </si>
  <si>
    <t>Включены в конечную стоимость товара</t>
  </si>
  <si>
    <t xml:space="preserve">ЕИ, (пар, шт., комплект) </t>
  </si>
  <si>
    <t>2  раза в год</t>
  </si>
  <si>
    <t>2 раза год</t>
  </si>
  <si>
    <t xml:space="preserve">2 раза в год </t>
  </si>
  <si>
    <t>300/150</t>
  </si>
  <si>
    <t>Доставка в подразделения ООО «ППК «Дземги» в г. Ангарск., г.Комсомольск-на-Амуре</t>
  </si>
  <si>
    <r>
      <rPr>
        <b/>
        <sz val="11"/>
        <color theme="1"/>
        <rFont val="Times New Roman"/>
        <family val="1"/>
        <charset val="204"/>
      </rPr>
      <t>Сапоги мужские кожаные утепленные натуральным мехом</t>
    </r>
    <r>
      <rPr>
        <sz val="11"/>
        <color theme="1"/>
        <rFont val="Times New Roman"/>
        <family val="1"/>
        <charset val="204"/>
      </rPr>
      <t xml:space="preserve">
Верх обуви: натуральная кожа.
Подошва: Нитрильная резина, Полиуретан, маслобензостойкая.
Подносок: композитный,  Мун 200 - От ударов в носочной части энергией 200 Дж
Защитные свойства:
З - От общих производственных загрязнений,
Ми - От истирания,
Мп - От проколов и порезов,
Нм - От нефтяных масел и продуктов тяжелых фракций,
Нс - От сырой нефти,
Сж - От скольжения по зажиренным поверхностям,
Сл - От скольжения по обледенелым поверхностям,
Тн - От пониженных температур,
Тп 300 - От контакта с нагретыми поверхностями до 300 °С</t>
    </r>
  </si>
  <si>
    <r>
      <rPr>
        <b/>
        <sz val="11"/>
        <color theme="1"/>
        <rFont val="Times New Roman"/>
        <family val="1"/>
        <charset val="204"/>
      </rPr>
      <t>Сапоги мужские кожаные.</t>
    </r>
    <r>
      <rPr>
        <sz val="11"/>
        <color theme="1"/>
        <rFont val="Times New Roman"/>
        <family val="1"/>
        <charset val="204"/>
      </rPr>
      <t xml:space="preserve">
Верх обуви: натуральная кожа.
Подносок: композитный,  Мун 200 - От ударов в носочной части энергией 200 Дж
Подошва: Нитрильная резина, Полиуретан, маслобензостойкая.
Защитные свойства:
З - От общих производственных загрязнений,
Ми - От истирания,
Мп - От проколов и порезов,
Нм - От нефтяных масел и продуктов тяжелых фракций,
Нс - От сырой нефти,
Сж - От скольжения по зажиренным поверхностям,
</t>
    </r>
  </si>
  <si>
    <r>
      <rPr>
        <b/>
        <sz val="11"/>
        <color theme="1"/>
        <rFont val="Times New Roman"/>
        <family val="1"/>
        <charset val="204"/>
      </rPr>
      <t>Сапоги женские кожаные утепленные натуральным мехом</t>
    </r>
    <r>
      <rPr>
        <sz val="11"/>
        <color theme="1"/>
        <rFont val="Times New Roman"/>
        <family val="1"/>
        <charset val="204"/>
      </rPr>
      <t xml:space="preserve">
Верх обуви: натуральная кожа.
Подносок: композитный,  Мун 200 - От ударов в носочной части энергией 200 Дж                                                                              Подошва: Нитрильная резина, Полиуретан, маслобензостойкая.
Защитные свойства:
З - От общих производственных загрязнений,
Ми - От истирания,
Мп - От проколов и порезов,
Нм - От нефтяных масел и продуктов тяжелых фракций,
Нс - От сырой нефти,
Сж - От скольжения по зажиренным поверхностям,
Сл - От скольжения по обледенелым поверхностям,
Тн - От пониженных температур</t>
    </r>
  </si>
  <si>
    <r>
      <rPr>
        <b/>
        <sz val="11"/>
        <color theme="1"/>
        <rFont val="Times New Roman"/>
        <family val="1"/>
        <charset val="204"/>
      </rPr>
      <t>Сапоги мужские кожаные.</t>
    </r>
    <r>
      <rPr>
        <sz val="11"/>
        <color theme="1"/>
        <rFont val="Times New Roman"/>
        <family val="1"/>
        <charset val="204"/>
      </rPr>
      <t xml:space="preserve">
Верх обуви: натуральная кожа.
Подносок: композитный,  Мун 200 - От ударов в носочной части энергией 200 Дж
Подошва: Нитрильная резина, Полиуретан, маслобензостойкая.
Защитные свойства:
З - От общих производственных загрязнений,
Ми - От истирания,
Мп - От проколов и порезов,
Нм - От нефтяных масел и продуктов тяжелых фракций,
Нс - От сырой нефти,
Сж - От скольжения по зажиренным поверхностям</t>
    </r>
  </si>
  <si>
    <r>
      <rPr>
        <b/>
        <sz val="11"/>
        <color theme="1"/>
        <rFont val="Times New Roman"/>
        <family val="1"/>
        <charset val="204"/>
      </rPr>
      <t>Сапоги мужские утепленные.</t>
    </r>
    <r>
      <rPr>
        <sz val="11"/>
        <color theme="1"/>
        <rFont val="Times New Roman"/>
        <family val="1"/>
        <charset val="204"/>
      </rPr>
      <t xml:space="preserve">
Верх обуви: кожа натуральная.
</t>
    </r>
    <r>
      <rPr>
        <i/>
        <sz val="11"/>
        <color theme="1"/>
        <rFont val="Times New Roman"/>
        <family val="1"/>
        <charset val="204"/>
      </rPr>
      <t>Подкладка: мех натуральный.</t>
    </r>
    <r>
      <rPr>
        <sz val="11"/>
        <color theme="1"/>
        <rFont val="Times New Roman"/>
        <family val="1"/>
        <charset val="204"/>
      </rPr>
      <t xml:space="preserve">
Подносок: композитный,  Мун 200 - От ударов в носочной части энергией 200 Дж
Вкладная стелька: стелька из натурального ме-ха. 
Подошва: ПУ/ нитрильная резина, МБС.
Защитные свойства:
- защита от нефти, нефтепродуктов;
-зашита от механических воздействий;
- защита от ударов в носочной части;
- защита от пониженных температур;
- защита от скольжения по мокром, загрязнен-ным и другим поверхностям;
- защита от скольжения по зажиренным поверхностям.
- защита от общих производственных загрязнений.</t>
    </r>
  </si>
  <si>
    <r>
      <rPr>
        <b/>
        <sz val="11"/>
        <color theme="1"/>
        <rFont val="Times New Roman"/>
        <family val="1"/>
        <charset val="204"/>
      </rPr>
      <t>Сапоги женские кожаные утепленные натуральным мехом</t>
    </r>
    <r>
      <rPr>
        <sz val="11"/>
        <color theme="1"/>
        <rFont val="Times New Roman"/>
        <family val="1"/>
        <charset val="204"/>
      </rPr>
      <t xml:space="preserve">
Верх обуви: натуральная кожа.
Подносок: композитный,  Мун 200 - От ударов в носочной части энергией 200 Дж                                                                        Подошва: Нитрильная резина, Полиуретан, маслобензостойкая.
Защитные свойства:
З - От общих производственных загрязнений,
Ми - От истирания,
Мп - От проколов и порезов,
Нм - От нефтяных масел и продуктов тяжелых фракций,
Нс - От сырой нефти,
Сж - От скольжения по зажиренным поверхностям,
Сл - От скольжения по обледенелым поверхностям,
Тн - От пониженных температур</t>
    </r>
  </si>
  <si>
    <r>
      <rPr>
        <b/>
        <sz val="11"/>
        <color theme="1"/>
        <rFont val="Times New Roman"/>
        <family val="1"/>
        <charset val="204"/>
      </rPr>
      <t>Сорочка с воротником (поло) с коротким рукавом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Цвет: серый, синий</t>
    </r>
    <r>
      <rPr>
        <sz val="11"/>
        <color theme="1"/>
        <rFont val="Times New Roman"/>
        <family val="1"/>
        <charset val="204"/>
      </rPr>
      <t xml:space="preserve">
Состав: 100% хлопок, плотность от 175 г/м²</t>
    </r>
  </si>
  <si>
    <r>
      <rPr>
        <b/>
        <sz val="11"/>
        <color theme="1"/>
        <rFont val="Times New Roman"/>
        <family val="1"/>
        <charset val="204"/>
      </rPr>
      <t>Сорочка с воротником (поло) с коротким рукавом
Цвет: зеленый</t>
    </r>
    <r>
      <rPr>
        <sz val="11"/>
        <color theme="1"/>
        <rFont val="Times New Roman"/>
        <family val="1"/>
        <charset val="204"/>
      </rPr>
      <t xml:space="preserve">
Состав: 100% хлопок, плотность от 175 г/м²</t>
    </r>
  </si>
  <si>
    <r>
      <rPr>
        <b/>
        <sz val="11"/>
        <color theme="1"/>
        <rFont val="Times New Roman"/>
        <family val="1"/>
        <charset val="204"/>
      </rPr>
      <t>Сорочка с воротником (поло) с коротким рукавом
Цвет:оранжевый</t>
    </r>
    <r>
      <rPr>
        <sz val="11"/>
        <color theme="1"/>
        <rFont val="Times New Roman"/>
        <family val="1"/>
        <charset val="204"/>
      </rPr>
      <t xml:space="preserve">
Состав: 100% хлопок, плотность от 175 г/м²</t>
    </r>
  </si>
  <si>
    <r>
      <rPr>
        <b/>
        <sz val="11"/>
        <color theme="1"/>
        <rFont val="Times New Roman"/>
        <family val="1"/>
        <charset val="204"/>
      </rPr>
      <t>Сорочка с воротником (поло) с коротким рукавом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Цвет: серый или синий</t>
    </r>
    <r>
      <rPr>
        <sz val="11"/>
        <color theme="1"/>
        <rFont val="Times New Roman"/>
        <family val="1"/>
        <charset val="204"/>
      </rPr>
      <t xml:space="preserve">
Состав: 100% хлопок, плотность от 175 г/м²</t>
    </r>
  </si>
  <si>
    <r>
      <rPr>
        <b/>
        <sz val="11"/>
        <color theme="1"/>
        <rFont val="Times New Roman"/>
        <family val="1"/>
        <charset val="204"/>
      </rPr>
      <t>Шапка-ушанка или подшлемник, утепленный под каску</t>
    </r>
    <r>
      <rPr>
        <sz val="11"/>
        <color theme="1"/>
        <rFont val="Times New Roman"/>
        <family val="1"/>
        <charset val="204"/>
      </rPr>
      <t xml:space="preserve">
Шапка-подшлемник для III и IV и Особого кли-матических поясов.
Наличие креплений под каску.</t>
    </r>
  </si>
  <si>
    <r>
      <rPr>
        <b/>
        <sz val="11"/>
        <rFont val="Times New Roman"/>
        <family val="1"/>
        <charset val="204"/>
      </rPr>
      <t>Куртка женская для защиты от механических воздействий и ОПЗ.                                                                       Цвет: темно-серый, черный, синий</t>
    </r>
    <r>
      <rPr>
        <sz val="11"/>
        <rFont val="Times New Roman"/>
        <family val="1"/>
        <charset val="204"/>
      </rPr>
      <t xml:space="preserve">
Защитные свойства:
– защита от механических воздействий: истирания
– защита от общих производственных загрязнений.
Состав: хлопок-100%, плотность 250 г/м²</t>
    </r>
  </si>
  <si>
    <r>
      <rPr>
        <b/>
        <sz val="11"/>
        <rFont val="Times New Roman"/>
        <family val="1"/>
        <charset val="204"/>
      </rPr>
      <t>Брюки женские для защиты от механических воздействий и ОПЗ.                                                                  Цвет: темно-серый, черный, синий</t>
    </r>
    <r>
      <rPr>
        <sz val="11"/>
        <rFont val="Times New Roman"/>
        <family val="1"/>
        <charset val="204"/>
      </rPr>
      <t xml:space="preserve">
Защитные свойства:
– защита от механических воздействий: истирания
– защита от общих производственных загрязнений.
Состав: хлопок-100%, плотность 250 г/м²</t>
    </r>
  </si>
  <si>
    <r>
      <rPr>
        <b/>
        <sz val="11"/>
        <color theme="1"/>
        <rFont val="Times New Roman"/>
        <family val="1"/>
        <charset val="204"/>
      </rPr>
      <t>Костюм женский летний</t>
    </r>
    <r>
      <rPr>
        <sz val="11"/>
        <color theme="1"/>
        <rFont val="Times New Roman"/>
        <family val="1"/>
        <charset val="204"/>
      </rPr>
      <t xml:space="preserve">
Защитные свойства:
– защита от механических воздействий: истирания                                                                                              - водоотталкивающая отделка.
– защита от общих производственных загрязнений.
Состав: хлопок-100%, плотность 250 г/м²</t>
    </r>
  </si>
  <si>
    <r>
      <rPr>
        <b/>
        <sz val="11"/>
        <color theme="1"/>
        <rFont val="Times New Roman"/>
        <family val="1"/>
        <charset val="204"/>
      </rPr>
      <t>Туфли женские текстильные</t>
    </r>
    <r>
      <rPr>
        <sz val="11"/>
        <color theme="1"/>
        <rFont val="Times New Roman"/>
        <family val="1"/>
        <charset val="204"/>
      </rPr>
      <t xml:space="preserve">
Защитные свойства:                                                                                     З - От общих производственных загрязнений</t>
    </r>
  </si>
  <si>
    <r>
      <t xml:space="preserve">Кепи-бейсболка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цвет: зеленый или синий, серый                                                                  Защитные свойства:
З - защита от общих производственных загрязнений
Ткань: смесовая (65% полиэфир, 35% хлопок).</t>
    </r>
  </si>
  <si>
    <r>
      <rPr>
        <b/>
        <sz val="11"/>
        <rFont val="Times New Roman"/>
        <family val="1"/>
        <charset val="204"/>
      </rPr>
      <t>Наушники противошумные.</t>
    </r>
    <r>
      <rPr>
        <sz val="11"/>
        <rFont val="Times New Roman"/>
        <family val="1"/>
        <charset val="204"/>
      </rPr>
      <t xml:space="preserve">
Защитные свойства: наушники защищают от воздействия шума, с регулируемым оголовьем. Подавление шума: SNR 32 дБ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</si>
</sst>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24"/>
      <color rgb="FF333333"/>
      <name val="Segoe U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top"/>
    </xf>
    <xf numFmtId="49" fontId="0" fillId="0" borderId="0" xfId="0" applyNumberFormat="1"/>
    <xf numFmtId="0" fontId="0" fillId="0" borderId="0" xfId="0" applyAlignment="1">
      <alignment vertical="top"/>
    </xf>
    <xf numFmtId="0" fontId="0" fillId="2" borderId="0" xfId="0" applyFill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top"/>
    </xf>
    <xf numFmtId="0" fontId="9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0" xfId="0" applyFont="1" applyFill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top"/>
    </xf>
    <xf numFmtId="49" fontId="0" fillId="3" borderId="0" xfId="0" applyNumberFormat="1" applyFill="1" applyAlignment="1">
      <alignment horizontal="center" vertical="top"/>
    </xf>
    <xf numFmtId="49" fontId="0" fillId="3" borderId="0" xfId="0" applyNumberForma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112 2" xfId="1" xr:uid="{DDA9495B-4743-48DF-9EF6-7CB5CFCFC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E13A-E48C-4465-B847-178E15BE06AD}">
  <sheetPr>
    <pageSetUpPr fitToPage="1"/>
  </sheetPr>
  <dimension ref="A1:J54"/>
  <sheetViews>
    <sheetView topLeftCell="A10" workbookViewId="0">
      <selection activeCell="B13" sqref="B13"/>
    </sheetView>
  </sheetViews>
  <sheetFormatPr defaultRowHeight="15" x14ac:dyDescent="0.25"/>
  <cols>
    <col min="1" max="1" width="6.85546875" customWidth="1"/>
    <col min="2" max="2" width="57.7109375" style="16" customWidth="1"/>
    <col min="3" max="3" width="20.140625" customWidth="1"/>
    <col min="4" max="4" width="11.5703125" customWidth="1"/>
    <col min="5" max="5" width="18" customWidth="1"/>
    <col min="6" max="6" width="12" customWidth="1"/>
    <col min="7" max="7" width="20.7109375" customWidth="1"/>
  </cols>
  <sheetData>
    <row r="1" spans="1:7" x14ac:dyDescent="0.25">
      <c r="A1" s="78" t="s">
        <v>19</v>
      </c>
      <c r="B1" s="78"/>
      <c r="C1" s="78"/>
      <c r="D1" s="78"/>
      <c r="E1" s="78"/>
      <c r="F1" s="78"/>
      <c r="G1" s="78"/>
    </row>
    <row r="2" spans="1:7" ht="58.5" customHeight="1" x14ac:dyDescent="0.25">
      <c r="A2" s="79" t="s">
        <v>18</v>
      </c>
      <c r="B2" s="79"/>
      <c r="C2" s="79"/>
      <c r="D2" s="79"/>
      <c r="E2" s="79"/>
      <c r="F2" s="79"/>
      <c r="G2" s="79"/>
    </row>
    <row r="3" spans="1:7" x14ac:dyDescent="0.25">
      <c r="A3" s="9"/>
      <c r="C3" s="4"/>
      <c r="D3" s="4"/>
      <c r="E3" s="10"/>
      <c r="F3" s="10"/>
      <c r="G3" s="10"/>
    </row>
    <row r="4" spans="1:7" ht="71.25" x14ac:dyDescent="0.25">
      <c r="A4" s="53" t="s">
        <v>0</v>
      </c>
      <c r="B4" s="32" t="s">
        <v>1</v>
      </c>
      <c r="C4" s="53" t="s">
        <v>73</v>
      </c>
      <c r="D4" s="53" t="s">
        <v>140</v>
      </c>
      <c r="E4" s="53" t="s">
        <v>10</v>
      </c>
      <c r="F4" s="53" t="s">
        <v>2</v>
      </c>
      <c r="G4" s="53" t="s">
        <v>11</v>
      </c>
    </row>
    <row r="5" spans="1:7" x14ac:dyDescent="0.25">
      <c r="A5" s="53"/>
      <c r="B5" s="32"/>
      <c r="C5" s="33"/>
      <c r="D5" s="33"/>
      <c r="E5" s="53"/>
      <c r="F5" s="53"/>
      <c r="G5" s="53"/>
    </row>
    <row r="6" spans="1:7" ht="183.75" customHeight="1" x14ac:dyDescent="0.25">
      <c r="A6" s="21">
        <v>1</v>
      </c>
      <c r="B6" s="22" t="s">
        <v>149</v>
      </c>
      <c r="C6" s="23">
        <v>2</v>
      </c>
      <c r="D6" s="24" t="s">
        <v>66</v>
      </c>
      <c r="E6" s="20" t="s">
        <v>79</v>
      </c>
      <c r="F6" s="34"/>
      <c r="G6" s="11">
        <f t="shared" ref="G6:G33" si="0">F6*C6</f>
        <v>0</v>
      </c>
    </row>
    <row r="7" spans="1:7" ht="192.75" x14ac:dyDescent="0.25">
      <c r="A7" s="21">
        <v>2</v>
      </c>
      <c r="B7" s="22" t="s">
        <v>107</v>
      </c>
      <c r="C7" s="23">
        <v>14</v>
      </c>
      <c r="D7" s="24" t="s">
        <v>64</v>
      </c>
      <c r="E7" s="20" t="s">
        <v>79</v>
      </c>
      <c r="F7" s="34"/>
      <c r="G7" s="11">
        <f t="shared" si="0"/>
        <v>0</v>
      </c>
    </row>
    <row r="8" spans="1:7" ht="162.75" x14ac:dyDescent="0.25">
      <c r="A8" s="21">
        <v>3</v>
      </c>
      <c r="B8" s="22" t="s">
        <v>128</v>
      </c>
      <c r="C8" s="23">
        <v>13</v>
      </c>
      <c r="D8" s="24" t="s">
        <v>64</v>
      </c>
      <c r="E8" s="20" t="s">
        <v>79</v>
      </c>
      <c r="F8" s="34"/>
      <c r="G8" s="11">
        <f t="shared" ref="G8" si="1">F8*C8</f>
        <v>0</v>
      </c>
    </row>
    <row r="9" spans="1:7" ht="192" x14ac:dyDescent="0.25">
      <c r="A9" s="21">
        <v>4</v>
      </c>
      <c r="B9" s="22" t="s">
        <v>129</v>
      </c>
      <c r="C9" s="23">
        <v>14</v>
      </c>
      <c r="D9" s="24" t="s">
        <v>64</v>
      </c>
      <c r="E9" s="20" t="s">
        <v>79</v>
      </c>
      <c r="F9" s="34"/>
      <c r="G9" s="11">
        <f t="shared" si="0"/>
        <v>0</v>
      </c>
    </row>
    <row r="10" spans="1:7" ht="45" x14ac:dyDescent="0.25">
      <c r="A10" s="21">
        <v>5</v>
      </c>
      <c r="B10" s="22" t="s">
        <v>20</v>
      </c>
      <c r="C10" s="23">
        <v>15</v>
      </c>
      <c r="D10" s="24" t="s">
        <v>64</v>
      </c>
      <c r="E10" s="20" t="s">
        <v>79</v>
      </c>
      <c r="F10" s="34"/>
      <c r="G10" s="11">
        <f t="shared" si="0"/>
        <v>0</v>
      </c>
    </row>
    <row r="11" spans="1:7" ht="30" x14ac:dyDescent="0.25">
      <c r="A11" s="21">
        <v>6</v>
      </c>
      <c r="B11" s="22" t="s">
        <v>21</v>
      </c>
      <c r="C11" s="23">
        <v>15</v>
      </c>
      <c r="D11" s="24" t="s">
        <v>64</v>
      </c>
      <c r="E11" s="20" t="s">
        <v>79</v>
      </c>
      <c r="F11" s="34"/>
      <c r="G11" s="11">
        <f t="shared" si="0"/>
        <v>0</v>
      </c>
    </row>
    <row r="12" spans="1:7" ht="45" x14ac:dyDescent="0.25">
      <c r="A12" s="21">
        <v>7</v>
      </c>
      <c r="B12" s="22" t="s">
        <v>155</v>
      </c>
      <c r="C12" s="23">
        <v>15</v>
      </c>
      <c r="D12" s="24" t="s">
        <v>65</v>
      </c>
      <c r="E12" s="20" t="s">
        <v>79</v>
      </c>
      <c r="F12" s="34"/>
      <c r="G12" s="11">
        <f t="shared" si="0"/>
        <v>0</v>
      </c>
    </row>
    <row r="13" spans="1:7" ht="180" x14ac:dyDescent="0.25">
      <c r="A13" s="21">
        <v>8</v>
      </c>
      <c r="B13" s="22" t="s">
        <v>133</v>
      </c>
      <c r="C13" s="23">
        <v>15</v>
      </c>
      <c r="D13" s="24" t="s">
        <v>66</v>
      </c>
      <c r="E13" s="20" t="s">
        <v>79</v>
      </c>
      <c r="F13" s="34"/>
      <c r="G13" s="11">
        <f t="shared" si="0"/>
        <v>0</v>
      </c>
    </row>
    <row r="14" spans="1:7" ht="240.75" customHeight="1" x14ac:dyDescent="0.25">
      <c r="A14" s="21">
        <v>9</v>
      </c>
      <c r="B14" s="22" t="s">
        <v>150</v>
      </c>
      <c r="C14" s="23">
        <v>14</v>
      </c>
      <c r="D14" s="24" t="s">
        <v>66</v>
      </c>
      <c r="E14" s="20" t="s">
        <v>79</v>
      </c>
      <c r="F14" s="34"/>
      <c r="G14" s="11">
        <f t="shared" si="0"/>
        <v>0</v>
      </c>
    </row>
    <row r="15" spans="1:7" ht="119.25" x14ac:dyDescent="0.25">
      <c r="A15" s="21">
        <v>10</v>
      </c>
      <c r="B15" s="22" t="s">
        <v>77</v>
      </c>
      <c r="C15" s="23">
        <v>14</v>
      </c>
      <c r="D15" s="24" t="s">
        <v>65</v>
      </c>
      <c r="E15" s="20" t="s">
        <v>79</v>
      </c>
      <c r="F15" s="34"/>
      <c r="G15" s="11">
        <f t="shared" si="0"/>
        <v>0</v>
      </c>
    </row>
    <row r="16" spans="1:7" ht="15.75" x14ac:dyDescent="0.25">
      <c r="A16" s="21">
        <v>11</v>
      </c>
      <c r="B16" s="25" t="s">
        <v>78</v>
      </c>
      <c r="C16" s="23">
        <v>14</v>
      </c>
      <c r="D16" s="24" t="s">
        <v>65</v>
      </c>
      <c r="E16" s="20" t="s">
        <v>79</v>
      </c>
      <c r="F16" s="34"/>
      <c r="G16" s="11">
        <f t="shared" si="0"/>
        <v>0</v>
      </c>
    </row>
    <row r="17" spans="1:7" ht="74.25" x14ac:dyDescent="0.25">
      <c r="A17" s="21">
        <v>12</v>
      </c>
      <c r="B17" s="22" t="s">
        <v>156</v>
      </c>
      <c r="C17" s="63">
        <v>15</v>
      </c>
      <c r="D17" s="64" t="s">
        <v>65</v>
      </c>
      <c r="E17" s="20" t="s">
        <v>79</v>
      </c>
      <c r="F17" s="34"/>
      <c r="G17" s="11">
        <f t="shared" si="0"/>
        <v>0</v>
      </c>
    </row>
    <row r="18" spans="1:7" ht="30" x14ac:dyDescent="0.25">
      <c r="A18" s="21">
        <v>13</v>
      </c>
      <c r="B18" s="62" t="s">
        <v>130</v>
      </c>
      <c r="C18" s="63">
        <v>15</v>
      </c>
      <c r="D18" s="64" t="s">
        <v>65</v>
      </c>
      <c r="E18" s="20" t="s">
        <v>79</v>
      </c>
      <c r="F18" s="34"/>
      <c r="G18" s="11">
        <f t="shared" si="0"/>
        <v>0</v>
      </c>
    </row>
    <row r="19" spans="1:7" ht="60" x14ac:dyDescent="0.25">
      <c r="A19" s="21">
        <v>14</v>
      </c>
      <c r="B19" s="22" t="s">
        <v>27</v>
      </c>
      <c r="C19" s="23">
        <v>28</v>
      </c>
      <c r="D19" s="24" t="s">
        <v>65</v>
      </c>
      <c r="E19" s="20" t="s">
        <v>79</v>
      </c>
      <c r="F19" s="34"/>
      <c r="G19" s="11">
        <f t="shared" si="0"/>
        <v>0</v>
      </c>
    </row>
    <row r="20" spans="1:7" ht="104.25" x14ac:dyDescent="0.25">
      <c r="A20" s="21">
        <v>15</v>
      </c>
      <c r="B20" s="22" t="s">
        <v>82</v>
      </c>
      <c r="C20" s="23">
        <v>84</v>
      </c>
      <c r="D20" s="24" t="s">
        <v>66</v>
      </c>
      <c r="E20" s="20" t="s">
        <v>79</v>
      </c>
      <c r="F20" s="34"/>
      <c r="G20" s="11">
        <f t="shared" si="0"/>
        <v>0</v>
      </c>
    </row>
    <row r="21" spans="1:7" ht="119.25" x14ac:dyDescent="0.25">
      <c r="A21" s="21">
        <v>16</v>
      </c>
      <c r="B21" s="22" t="s">
        <v>30</v>
      </c>
      <c r="C21" s="23">
        <v>140</v>
      </c>
      <c r="D21" s="24" t="s">
        <v>66</v>
      </c>
      <c r="E21" s="20" t="s">
        <v>79</v>
      </c>
      <c r="F21" s="34"/>
      <c r="G21" s="11">
        <f t="shared" si="0"/>
        <v>0</v>
      </c>
    </row>
    <row r="22" spans="1:7" ht="74.25" x14ac:dyDescent="0.25">
      <c r="A22" s="21">
        <v>17</v>
      </c>
      <c r="B22" s="22" t="s">
        <v>31</v>
      </c>
      <c r="C22" s="23">
        <v>360</v>
      </c>
      <c r="D22" s="24" t="s">
        <v>66</v>
      </c>
      <c r="E22" s="20" t="s">
        <v>79</v>
      </c>
      <c r="F22" s="34"/>
      <c r="G22" s="11">
        <f t="shared" si="0"/>
        <v>0</v>
      </c>
    </row>
    <row r="23" spans="1:7" ht="75.75" customHeight="1" x14ac:dyDescent="0.25">
      <c r="A23" s="21">
        <v>18</v>
      </c>
      <c r="B23" s="22" t="s">
        <v>25</v>
      </c>
      <c r="C23" s="23">
        <v>28</v>
      </c>
      <c r="D23" s="24" t="s">
        <v>66</v>
      </c>
      <c r="E23" s="20" t="s">
        <v>79</v>
      </c>
      <c r="F23" s="34"/>
      <c r="G23" s="11">
        <f t="shared" ref="G23:G24" si="2">F23*C23</f>
        <v>0</v>
      </c>
    </row>
    <row r="24" spans="1:7" ht="96.75" customHeight="1" x14ac:dyDescent="0.25">
      <c r="A24" s="21">
        <v>19</v>
      </c>
      <c r="B24" s="22" t="s">
        <v>23</v>
      </c>
      <c r="C24" s="23">
        <v>14</v>
      </c>
      <c r="D24" s="24" t="s">
        <v>66</v>
      </c>
      <c r="E24" s="20" t="s">
        <v>79</v>
      </c>
      <c r="F24" s="34"/>
      <c r="G24" s="11">
        <f t="shared" si="2"/>
        <v>0</v>
      </c>
    </row>
    <row r="25" spans="1:7" ht="178.5" x14ac:dyDescent="0.25">
      <c r="A25" s="21">
        <v>20</v>
      </c>
      <c r="B25" s="65" t="s">
        <v>131</v>
      </c>
      <c r="C25" s="23">
        <v>1</v>
      </c>
      <c r="D25" s="24" t="s">
        <v>64</v>
      </c>
      <c r="E25" s="20" t="s">
        <v>79</v>
      </c>
      <c r="F25" s="34"/>
      <c r="G25" s="11">
        <f t="shared" si="0"/>
        <v>0</v>
      </c>
    </row>
    <row r="26" spans="1:7" ht="105" x14ac:dyDescent="0.25">
      <c r="A26" s="21">
        <v>21</v>
      </c>
      <c r="B26" s="22" t="s">
        <v>56</v>
      </c>
      <c r="C26" s="26">
        <v>180</v>
      </c>
      <c r="D26" s="24" t="s">
        <v>65</v>
      </c>
      <c r="E26" s="20" t="s">
        <v>79</v>
      </c>
      <c r="F26" s="34"/>
      <c r="G26" s="11">
        <f t="shared" si="0"/>
        <v>0</v>
      </c>
    </row>
    <row r="27" spans="1:7" ht="105" x14ac:dyDescent="0.25">
      <c r="A27" s="21">
        <v>22</v>
      </c>
      <c r="B27" s="22" t="s">
        <v>57</v>
      </c>
      <c r="C27" s="26">
        <v>150</v>
      </c>
      <c r="D27" s="24" t="s">
        <v>65</v>
      </c>
      <c r="E27" s="20" t="s">
        <v>79</v>
      </c>
      <c r="F27" s="34"/>
      <c r="G27" s="11">
        <f t="shared" si="0"/>
        <v>0</v>
      </c>
    </row>
    <row r="28" spans="1:7" ht="134.25" x14ac:dyDescent="0.25">
      <c r="A28" s="21">
        <v>23</v>
      </c>
      <c r="B28" s="22" t="s">
        <v>59</v>
      </c>
      <c r="C28" s="26">
        <v>180</v>
      </c>
      <c r="D28" s="24" t="s">
        <v>65</v>
      </c>
      <c r="E28" s="20" t="s">
        <v>79</v>
      </c>
      <c r="F28" s="34"/>
      <c r="G28" s="11">
        <f t="shared" si="0"/>
        <v>0</v>
      </c>
    </row>
    <row r="29" spans="1:7" ht="105" x14ac:dyDescent="0.25">
      <c r="A29" s="21">
        <v>24</v>
      </c>
      <c r="B29" s="22" t="s">
        <v>126</v>
      </c>
      <c r="C29" s="26">
        <v>90</v>
      </c>
      <c r="D29" s="24" t="s">
        <v>65</v>
      </c>
      <c r="E29" s="20" t="s">
        <v>79</v>
      </c>
      <c r="F29" s="34"/>
      <c r="G29" s="11">
        <f t="shared" si="0"/>
        <v>0</v>
      </c>
    </row>
    <row r="30" spans="1:7" ht="89.25" x14ac:dyDescent="0.25">
      <c r="A30" s="21">
        <v>25</v>
      </c>
      <c r="B30" s="22" t="s">
        <v>60</v>
      </c>
      <c r="C30" s="26">
        <v>20</v>
      </c>
      <c r="D30" s="24" t="s">
        <v>65</v>
      </c>
      <c r="E30" s="20" t="s">
        <v>79</v>
      </c>
      <c r="F30" s="34"/>
      <c r="G30" s="11">
        <f t="shared" si="0"/>
        <v>0</v>
      </c>
    </row>
    <row r="31" spans="1:7" ht="45" x14ac:dyDescent="0.25">
      <c r="A31" s="21">
        <v>26</v>
      </c>
      <c r="B31" s="22" t="s">
        <v>61</v>
      </c>
      <c r="C31" s="26">
        <v>105</v>
      </c>
      <c r="D31" s="24" t="s">
        <v>65</v>
      </c>
      <c r="E31" s="20" t="s">
        <v>79</v>
      </c>
      <c r="F31" s="34"/>
      <c r="G31" s="11">
        <f t="shared" si="0"/>
        <v>0</v>
      </c>
    </row>
    <row r="32" spans="1:7" ht="45" x14ac:dyDescent="0.25">
      <c r="A32" s="21">
        <v>27</v>
      </c>
      <c r="B32" s="66" t="s">
        <v>124</v>
      </c>
      <c r="C32" s="26" t="s">
        <v>132</v>
      </c>
      <c r="D32" s="24" t="s">
        <v>65</v>
      </c>
      <c r="E32" s="20" t="s">
        <v>79</v>
      </c>
      <c r="F32" s="34"/>
      <c r="G32" s="11">
        <v>0</v>
      </c>
    </row>
    <row r="33" spans="1:10" ht="30" x14ac:dyDescent="0.25">
      <c r="A33" s="21">
        <v>28</v>
      </c>
      <c r="B33" s="22" t="s">
        <v>63</v>
      </c>
      <c r="C33" s="26">
        <v>180</v>
      </c>
      <c r="D33" s="24" t="s">
        <v>65</v>
      </c>
      <c r="E33" s="20" t="s">
        <v>79</v>
      </c>
      <c r="F33" s="34"/>
      <c r="G33" s="11">
        <f t="shared" si="0"/>
        <v>0</v>
      </c>
    </row>
    <row r="34" spans="1:10" x14ac:dyDescent="0.25">
      <c r="A34" s="80" t="s">
        <v>3</v>
      </c>
      <c r="B34" s="80"/>
      <c r="C34" s="80"/>
      <c r="D34" s="80"/>
      <c r="E34" s="80"/>
      <c r="F34" s="80"/>
      <c r="G34" s="35">
        <f>SUM(G6:G25)</f>
        <v>0</v>
      </c>
    </row>
    <row r="35" spans="1:10" x14ac:dyDescent="0.25">
      <c r="A35" s="36"/>
      <c r="B35" s="29"/>
      <c r="C35" s="30"/>
      <c r="D35" s="30"/>
      <c r="E35" s="27"/>
      <c r="F35" s="27"/>
      <c r="G35" s="27"/>
    </row>
    <row r="36" spans="1:10" ht="25.5" customHeight="1" x14ac:dyDescent="0.25">
      <c r="A36" s="53" t="s">
        <v>4</v>
      </c>
      <c r="B36" s="32" t="s">
        <v>5</v>
      </c>
      <c r="C36" s="77" t="s">
        <v>13</v>
      </c>
      <c r="D36" s="77"/>
      <c r="E36" s="77"/>
      <c r="F36" s="77" t="s">
        <v>14</v>
      </c>
      <c r="G36" s="77"/>
    </row>
    <row r="37" spans="1:10" ht="25.5" customHeight="1" x14ac:dyDescent="0.25">
      <c r="A37" s="21">
        <v>1</v>
      </c>
      <c r="B37" s="40" t="s">
        <v>15</v>
      </c>
      <c r="C37" s="77" t="s">
        <v>72</v>
      </c>
      <c r="D37" s="77"/>
      <c r="E37" s="77"/>
      <c r="F37" s="77"/>
      <c r="G37" s="77"/>
    </row>
    <row r="38" spans="1:10" ht="31.5" customHeight="1" x14ac:dyDescent="0.25">
      <c r="A38" s="21">
        <v>2</v>
      </c>
      <c r="B38" s="67" t="s">
        <v>70</v>
      </c>
      <c r="C38" s="77" t="s">
        <v>136</v>
      </c>
      <c r="D38" s="77"/>
      <c r="E38" s="77"/>
      <c r="F38" s="77"/>
      <c r="G38" s="77"/>
    </row>
    <row r="39" spans="1:10" ht="31.5" customHeight="1" x14ac:dyDescent="0.25">
      <c r="A39" s="21">
        <v>3</v>
      </c>
      <c r="B39" s="68" t="s">
        <v>138</v>
      </c>
      <c r="C39" s="71" t="s">
        <v>139</v>
      </c>
      <c r="D39" s="76"/>
      <c r="E39" s="72"/>
      <c r="F39" s="55"/>
      <c r="G39" s="56"/>
    </row>
    <row r="40" spans="1:10" ht="33.75" customHeight="1" x14ac:dyDescent="0.25">
      <c r="A40" s="39">
        <v>4</v>
      </c>
      <c r="B40" s="40" t="s">
        <v>16</v>
      </c>
      <c r="C40" s="73" t="s">
        <v>137</v>
      </c>
      <c r="D40" s="74"/>
      <c r="E40" s="75"/>
      <c r="F40" s="71"/>
      <c r="G40" s="72"/>
    </row>
    <row r="41" spans="1:10" ht="15" customHeight="1" x14ac:dyDescent="0.25">
      <c r="A41" s="6" t="s">
        <v>6</v>
      </c>
      <c r="B41" s="17"/>
      <c r="C41" s="12"/>
      <c r="D41" s="12"/>
      <c r="E41" s="12"/>
    </row>
    <row r="42" spans="1:10" ht="15" customHeight="1" x14ac:dyDescent="0.25">
      <c r="A42" s="7" t="s">
        <v>7</v>
      </c>
      <c r="C42" s="9"/>
      <c r="D42" s="9"/>
      <c r="E42" s="9"/>
      <c r="J42" t="s">
        <v>12</v>
      </c>
    </row>
    <row r="43" spans="1:10" ht="15" customHeight="1" x14ac:dyDescent="0.25">
      <c r="A43" s="7" t="s">
        <v>8</v>
      </c>
      <c r="C43" s="9"/>
      <c r="D43" s="9"/>
      <c r="E43" s="9"/>
    </row>
    <row r="44" spans="1:10" ht="15" customHeight="1" x14ac:dyDescent="0.25">
      <c r="A44" s="7"/>
      <c r="C44" s="4"/>
      <c r="D44" s="4"/>
    </row>
    <row r="45" spans="1:10" ht="15" customHeight="1" x14ac:dyDescent="0.25">
      <c r="A45" s="7"/>
      <c r="C45" s="4"/>
      <c r="D45" s="4"/>
    </row>
    <row r="46" spans="1:10" ht="15" customHeight="1" x14ac:dyDescent="0.25">
      <c r="A46" s="7"/>
      <c r="C46" s="4"/>
      <c r="D46" s="4"/>
    </row>
    <row r="47" spans="1:10" ht="15" customHeight="1" x14ac:dyDescent="0.25">
      <c r="A47" s="7"/>
      <c r="C47" s="4"/>
      <c r="D47" s="4"/>
    </row>
    <row r="48" spans="1:10" s="15" customFormat="1" ht="15" customHeight="1" x14ac:dyDescent="0.25">
      <c r="A48" s="13"/>
      <c r="B48" s="18"/>
      <c r="C48" s="14"/>
      <c r="D48" s="14"/>
    </row>
    <row r="49" spans="1:7" x14ac:dyDescent="0.25">
      <c r="A49" s="5"/>
      <c r="C49" s="4"/>
      <c r="D49" s="4"/>
    </row>
    <row r="50" spans="1:7" x14ac:dyDescent="0.25">
      <c r="A50" s="7"/>
      <c r="C50" s="4"/>
      <c r="D50" s="4"/>
    </row>
    <row r="51" spans="1:7" x14ac:dyDescent="0.25">
      <c r="A51" s="7" t="s">
        <v>9</v>
      </c>
      <c r="C51" s="4"/>
      <c r="D51" s="4"/>
    </row>
    <row r="52" spans="1:7" x14ac:dyDescent="0.25">
      <c r="A52" s="8"/>
      <c r="C52" s="4"/>
      <c r="D52" s="4"/>
    </row>
    <row r="53" spans="1:7" x14ac:dyDescent="0.25">
      <c r="A53" s="54"/>
      <c r="B53" s="19"/>
      <c r="C53" s="2"/>
      <c r="D53" s="2"/>
      <c r="E53" s="1"/>
      <c r="F53" s="1"/>
      <c r="G53" s="1"/>
    </row>
    <row r="54" spans="1:7" x14ac:dyDescent="0.25">
      <c r="A54" s="3"/>
      <c r="C54" s="4"/>
      <c r="D54" s="4"/>
    </row>
  </sheetData>
  <mergeCells count="12">
    <mergeCell ref="A1:G1"/>
    <mergeCell ref="A2:G2"/>
    <mergeCell ref="A34:F34"/>
    <mergeCell ref="C36:E36"/>
    <mergeCell ref="F36:G36"/>
    <mergeCell ref="F40:G40"/>
    <mergeCell ref="C40:E40"/>
    <mergeCell ref="C39:E39"/>
    <mergeCell ref="C37:E37"/>
    <mergeCell ref="F37:G37"/>
    <mergeCell ref="C38:E38"/>
    <mergeCell ref="F38:G38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FDE6-6078-46D4-BCF3-148F136B01E1}">
  <dimension ref="A1:Q128"/>
  <sheetViews>
    <sheetView tabSelected="1" topLeftCell="A78" zoomScale="85" zoomScaleNormal="85" workbookViewId="0">
      <selection activeCell="B79" sqref="B79"/>
    </sheetView>
  </sheetViews>
  <sheetFormatPr defaultRowHeight="15" x14ac:dyDescent="0.25"/>
  <cols>
    <col min="1" max="1" width="6.85546875" style="27" customWidth="1"/>
    <col min="2" max="2" width="57.7109375" style="29" customWidth="1"/>
    <col min="3" max="3" width="20.140625" style="27" customWidth="1"/>
    <col min="4" max="4" width="11.5703125" style="27" customWidth="1"/>
    <col min="5" max="5" width="18" style="27" customWidth="1"/>
    <col min="6" max="6" width="12" style="27" customWidth="1"/>
    <col min="7" max="7" width="20.7109375" style="27" customWidth="1"/>
    <col min="8" max="16384" width="9.140625" style="27"/>
  </cols>
  <sheetData>
    <row r="1" spans="1:10" x14ac:dyDescent="0.25">
      <c r="A1" s="81" t="s">
        <v>19</v>
      </c>
      <c r="B1" s="81"/>
      <c r="C1" s="81"/>
      <c r="D1" s="81"/>
      <c r="E1" s="81"/>
      <c r="F1" s="81"/>
      <c r="G1" s="81"/>
    </row>
    <row r="2" spans="1:10" ht="58.5" customHeight="1" x14ac:dyDescent="0.25">
      <c r="A2" s="82" t="s">
        <v>18</v>
      </c>
      <c r="B2" s="82"/>
      <c r="C2" s="82"/>
      <c r="D2" s="82"/>
      <c r="E2" s="82"/>
      <c r="F2" s="82"/>
      <c r="G2" s="82"/>
    </row>
    <row r="3" spans="1:10" x14ac:dyDescent="0.25">
      <c r="A3" s="28"/>
      <c r="C3" s="30"/>
      <c r="D3" s="30"/>
      <c r="E3" s="31"/>
      <c r="F3" s="31"/>
      <c r="G3" s="31"/>
    </row>
    <row r="4" spans="1:10" ht="71.25" x14ac:dyDescent="0.25">
      <c r="A4" s="53" t="s">
        <v>0</v>
      </c>
      <c r="B4" s="61" t="s">
        <v>1</v>
      </c>
      <c r="C4" s="53" t="s">
        <v>73</v>
      </c>
      <c r="D4" s="53" t="s">
        <v>140</v>
      </c>
      <c r="E4" s="53" t="s">
        <v>10</v>
      </c>
      <c r="F4" s="53" t="s">
        <v>2</v>
      </c>
      <c r="G4" s="53" t="s">
        <v>11</v>
      </c>
    </row>
    <row r="5" spans="1:10" x14ac:dyDescent="0.25">
      <c r="A5" s="53">
        <v>1</v>
      </c>
      <c r="B5" s="61">
        <v>2</v>
      </c>
      <c r="C5" s="33">
        <v>3</v>
      </c>
      <c r="D5" s="33">
        <v>4</v>
      </c>
      <c r="E5" s="53">
        <v>5</v>
      </c>
      <c r="F5" s="53">
        <v>6</v>
      </c>
      <c r="G5" s="53">
        <v>7</v>
      </c>
    </row>
    <row r="6" spans="1:10" ht="188.25" customHeight="1" x14ac:dyDescent="0.25">
      <c r="A6" s="21">
        <v>1</v>
      </c>
      <c r="B6" s="22" t="s">
        <v>147</v>
      </c>
      <c r="C6" s="23">
        <f>32+4+2+5+5+2+1+1+1+1+2+14</f>
        <v>70</v>
      </c>
      <c r="D6" s="24" t="s">
        <v>66</v>
      </c>
      <c r="E6" s="20" t="s">
        <v>143</v>
      </c>
      <c r="F6" s="34"/>
      <c r="G6" s="11">
        <f t="shared" ref="G6:G69" si="0">F6*C6</f>
        <v>0</v>
      </c>
      <c r="J6" s="27" t="s">
        <v>12</v>
      </c>
    </row>
    <row r="7" spans="1:10" ht="213" customHeight="1" x14ac:dyDescent="0.25">
      <c r="A7" s="21">
        <v>2</v>
      </c>
      <c r="B7" s="22" t="s">
        <v>148</v>
      </c>
      <c r="C7" s="23">
        <f>2+1</f>
        <v>3</v>
      </c>
      <c r="D7" s="24" t="s">
        <v>66</v>
      </c>
      <c r="E7" s="20" t="s">
        <v>74</v>
      </c>
      <c r="F7" s="34"/>
      <c r="G7" s="11">
        <f t="shared" si="0"/>
        <v>0</v>
      </c>
    </row>
    <row r="8" spans="1:10" ht="213.75" customHeight="1" x14ac:dyDescent="0.25">
      <c r="A8" s="21">
        <v>3</v>
      </c>
      <c r="B8" s="22" t="s">
        <v>146</v>
      </c>
      <c r="C8" s="23">
        <f>16+4+2+2+1+5+5+2+1+1+1+1+1+1+2+14+1</f>
        <v>60</v>
      </c>
      <c r="D8" s="24" t="s">
        <v>66</v>
      </c>
      <c r="E8" s="20" t="s">
        <v>74</v>
      </c>
      <c r="F8" s="34"/>
      <c r="G8" s="11">
        <f t="shared" si="0"/>
        <v>0</v>
      </c>
    </row>
    <row r="9" spans="1:10" ht="177.75" x14ac:dyDescent="0.25">
      <c r="A9" s="21">
        <v>4</v>
      </c>
      <c r="B9" s="22" t="s">
        <v>75</v>
      </c>
      <c r="C9" s="23">
        <f>32+4+2+5+2+1</f>
        <v>46</v>
      </c>
      <c r="D9" s="24" t="s">
        <v>64</v>
      </c>
      <c r="E9" s="20" t="s">
        <v>17</v>
      </c>
      <c r="F9" s="34"/>
      <c r="G9" s="11">
        <f t="shared" si="0"/>
        <v>0</v>
      </c>
    </row>
    <row r="10" spans="1:10" ht="156.75" customHeight="1" x14ac:dyDescent="0.25">
      <c r="A10" s="21">
        <v>5</v>
      </c>
      <c r="B10" s="22" t="s">
        <v>84</v>
      </c>
      <c r="C10" s="23">
        <f>16+5+5+2+1</f>
        <v>29</v>
      </c>
      <c r="D10" s="24" t="s">
        <v>64</v>
      </c>
      <c r="E10" s="20" t="s">
        <v>74</v>
      </c>
      <c r="F10" s="34"/>
      <c r="G10" s="11">
        <f t="shared" si="0"/>
        <v>0</v>
      </c>
    </row>
    <row r="11" spans="1:10" ht="155.25" customHeight="1" x14ac:dyDescent="0.25">
      <c r="A11" s="21">
        <v>6</v>
      </c>
      <c r="B11" s="22" t="s">
        <v>85</v>
      </c>
      <c r="C11" s="23">
        <f>2</f>
        <v>2</v>
      </c>
      <c r="D11" s="24" t="s">
        <v>64</v>
      </c>
      <c r="E11" s="20" t="s">
        <v>74</v>
      </c>
      <c r="F11" s="34"/>
      <c r="G11" s="11">
        <f t="shared" si="0"/>
        <v>0</v>
      </c>
    </row>
    <row r="12" spans="1:10" ht="105" x14ac:dyDescent="0.25">
      <c r="A12" s="21">
        <v>7</v>
      </c>
      <c r="B12" s="22" t="s">
        <v>112</v>
      </c>
      <c r="C12" s="23">
        <f>5</f>
        <v>5</v>
      </c>
      <c r="D12" s="24" t="s">
        <v>64</v>
      </c>
      <c r="E12" s="20" t="s">
        <v>74</v>
      </c>
      <c r="F12" s="34"/>
      <c r="G12" s="11">
        <f t="shared" si="0"/>
        <v>0</v>
      </c>
    </row>
    <row r="13" spans="1:10" ht="45" x14ac:dyDescent="0.25">
      <c r="A13" s="21">
        <v>8</v>
      </c>
      <c r="B13" s="22" t="s">
        <v>76</v>
      </c>
      <c r="C13" s="23">
        <f>16+4+2+2+5+1+2+1+1+2+14+1</f>
        <v>51</v>
      </c>
      <c r="D13" s="24" t="s">
        <v>64</v>
      </c>
      <c r="E13" s="20" t="s">
        <v>74</v>
      </c>
      <c r="F13" s="34"/>
      <c r="G13" s="11">
        <f t="shared" si="0"/>
        <v>0</v>
      </c>
    </row>
    <row r="14" spans="1:10" ht="30" x14ac:dyDescent="0.25">
      <c r="A14" s="21">
        <v>9</v>
      </c>
      <c r="B14" s="22" t="s">
        <v>21</v>
      </c>
      <c r="C14" s="23">
        <f>16+4+2+2+5+1+2+1+1+2+14+1</f>
        <v>51</v>
      </c>
      <c r="D14" s="24" t="s">
        <v>64</v>
      </c>
      <c r="E14" s="20" t="s">
        <v>74</v>
      </c>
      <c r="F14" s="34"/>
      <c r="G14" s="11">
        <f t="shared" si="0"/>
        <v>0</v>
      </c>
    </row>
    <row r="15" spans="1:10" ht="45" x14ac:dyDescent="0.25">
      <c r="A15" s="21">
        <v>10</v>
      </c>
      <c r="B15" s="22" t="s">
        <v>152</v>
      </c>
      <c r="C15" s="23">
        <f>16+4+2+5+2+2+1+5+1+2+1+1+1+1+1+14+1</f>
        <v>60</v>
      </c>
      <c r="D15" s="24" t="s">
        <v>65</v>
      </c>
      <c r="E15" s="20" t="s">
        <v>74</v>
      </c>
      <c r="F15" s="34"/>
      <c r="G15" s="11">
        <f t="shared" si="0"/>
        <v>0</v>
      </c>
    </row>
    <row r="16" spans="1:10" ht="44.25" x14ac:dyDescent="0.25">
      <c r="A16" s="21">
        <v>11</v>
      </c>
      <c r="B16" s="22" t="s">
        <v>153</v>
      </c>
      <c r="C16" s="23">
        <f>3+2+1+1+1+1</f>
        <v>9</v>
      </c>
      <c r="D16" s="24" t="s">
        <v>65</v>
      </c>
      <c r="E16" s="20" t="s">
        <v>74</v>
      </c>
      <c r="F16" s="34"/>
      <c r="G16" s="11">
        <f t="shared" si="0"/>
        <v>0</v>
      </c>
    </row>
    <row r="17" spans="1:7" ht="44.25" x14ac:dyDescent="0.25">
      <c r="A17" s="21">
        <v>12</v>
      </c>
      <c r="B17" s="22" t="s">
        <v>154</v>
      </c>
      <c r="C17" s="23">
        <f>5+1+2</f>
        <v>8</v>
      </c>
      <c r="D17" s="24" t="s">
        <v>65</v>
      </c>
      <c r="E17" s="20" t="s">
        <v>74</v>
      </c>
      <c r="F17" s="34"/>
      <c r="G17" s="11">
        <f t="shared" si="0"/>
        <v>0</v>
      </c>
    </row>
    <row r="18" spans="1:7" ht="28.5" x14ac:dyDescent="0.25">
      <c r="A18" s="21">
        <v>13</v>
      </c>
      <c r="B18" s="66" t="s">
        <v>97</v>
      </c>
      <c r="C18" s="23">
        <f>2</f>
        <v>2</v>
      </c>
      <c r="D18" s="24" t="s">
        <v>65</v>
      </c>
      <c r="E18" s="20" t="s">
        <v>74</v>
      </c>
      <c r="F18" s="34"/>
      <c r="G18" s="11">
        <f t="shared" si="0"/>
        <v>0</v>
      </c>
    </row>
    <row r="19" spans="1:7" ht="15.75" x14ac:dyDescent="0.25">
      <c r="A19" s="21">
        <v>14</v>
      </c>
      <c r="B19" s="66" t="s">
        <v>110</v>
      </c>
      <c r="C19" s="23">
        <f>5+5+2+1+2</f>
        <v>15</v>
      </c>
      <c r="D19" s="24" t="s">
        <v>65</v>
      </c>
      <c r="E19" s="20" t="s">
        <v>74</v>
      </c>
      <c r="F19" s="34"/>
      <c r="G19" s="11">
        <f t="shared" si="0"/>
        <v>0</v>
      </c>
    </row>
    <row r="20" spans="1:7" ht="119.25" x14ac:dyDescent="0.25">
      <c r="A20" s="21">
        <v>15</v>
      </c>
      <c r="B20" s="22" t="s">
        <v>77</v>
      </c>
      <c r="C20" s="23">
        <f>20+2+4+5+2+2+5+5+2+1+1+1+1+1+1+1+1+1+2+14+1</f>
        <v>73</v>
      </c>
      <c r="D20" s="24" t="s">
        <v>96</v>
      </c>
      <c r="E20" s="20" t="s">
        <v>79</v>
      </c>
      <c r="F20" s="34"/>
      <c r="G20" s="11">
        <f t="shared" si="0"/>
        <v>0</v>
      </c>
    </row>
    <row r="21" spans="1:7" ht="15.75" x14ac:dyDescent="0.25">
      <c r="A21" s="21">
        <v>16</v>
      </c>
      <c r="B21" s="25" t="s">
        <v>78</v>
      </c>
      <c r="C21" s="23">
        <f>20+2+4+5+2+2+5+5+2+1+1+1+1+1+1+1+1+1+2+15</f>
        <v>73</v>
      </c>
      <c r="D21" s="24" t="s">
        <v>65</v>
      </c>
      <c r="E21" s="20" t="s">
        <v>79</v>
      </c>
      <c r="F21" s="34"/>
      <c r="G21" s="11">
        <f t="shared" si="0"/>
        <v>0</v>
      </c>
    </row>
    <row r="22" spans="1:7" ht="60" x14ac:dyDescent="0.25">
      <c r="A22" s="21">
        <v>17</v>
      </c>
      <c r="B22" s="22" t="s">
        <v>103</v>
      </c>
      <c r="C22" s="23">
        <f>5+1+2</f>
        <v>8</v>
      </c>
      <c r="D22" s="24" t="s">
        <v>65</v>
      </c>
      <c r="E22" s="20" t="s">
        <v>68</v>
      </c>
      <c r="F22" s="34"/>
      <c r="G22" s="11">
        <f t="shared" si="0"/>
        <v>0</v>
      </c>
    </row>
    <row r="23" spans="1:7" ht="89.25" x14ac:dyDescent="0.25">
      <c r="A23" s="21">
        <v>18</v>
      </c>
      <c r="B23" s="22" t="s">
        <v>22</v>
      </c>
      <c r="C23" s="23">
        <f>5+1+2</f>
        <v>8</v>
      </c>
      <c r="D23" s="24" t="s">
        <v>65</v>
      </c>
      <c r="E23" s="20" t="s">
        <v>68</v>
      </c>
      <c r="F23" s="34"/>
      <c r="G23" s="11">
        <f t="shared" si="0"/>
        <v>0</v>
      </c>
    </row>
    <row r="24" spans="1:7" ht="122.25" customHeight="1" x14ac:dyDescent="0.25">
      <c r="A24" s="21">
        <v>19</v>
      </c>
      <c r="B24" s="22" t="s">
        <v>115</v>
      </c>
      <c r="C24" s="23">
        <f>10</f>
        <v>10</v>
      </c>
      <c r="D24" s="24" t="s">
        <v>66</v>
      </c>
      <c r="E24" s="20" t="s">
        <v>68</v>
      </c>
      <c r="F24" s="34"/>
      <c r="G24" s="11">
        <f t="shared" si="0"/>
        <v>0</v>
      </c>
    </row>
    <row r="25" spans="1:7" ht="75" customHeight="1" x14ac:dyDescent="0.25">
      <c r="A25" s="21">
        <v>20</v>
      </c>
      <c r="B25" s="22" t="s">
        <v>23</v>
      </c>
      <c r="C25" s="23">
        <v>2</v>
      </c>
      <c r="D25" s="24" t="s">
        <v>65</v>
      </c>
      <c r="E25" s="20" t="s">
        <v>68</v>
      </c>
      <c r="F25" s="34"/>
      <c r="G25" s="11">
        <f t="shared" si="0"/>
        <v>0</v>
      </c>
    </row>
    <row r="26" spans="1:7" ht="60" x14ac:dyDescent="0.25">
      <c r="A26" s="21">
        <v>21</v>
      </c>
      <c r="B26" s="22" t="s">
        <v>80</v>
      </c>
      <c r="C26" s="23">
        <f>32</f>
        <v>32</v>
      </c>
      <c r="D26" s="24" t="s">
        <v>65</v>
      </c>
      <c r="E26" s="20" t="s">
        <v>74</v>
      </c>
      <c r="F26" s="34"/>
      <c r="G26" s="11">
        <f t="shared" si="0"/>
        <v>0</v>
      </c>
    </row>
    <row r="27" spans="1:7" ht="44.25" x14ac:dyDescent="0.25">
      <c r="A27" s="21">
        <v>22</v>
      </c>
      <c r="B27" s="22" t="s">
        <v>24</v>
      </c>
      <c r="C27" s="23">
        <f>5+2</f>
        <v>7</v>
      </c>
      <c r="D27" s="24" t="s">
        <v>65</v>
      </c>
      <c r="E27" s="20" t="s">
        <v>74</v>
      </c>
      <c r="F27" s="34"/>
      <c r="G27" s="11">
        <f t="shared" si="0"/>
        <v>0</v>
      </c>
    </row>
    <row r="28" spans="1:7" ht="74.25" x14ac:dyDescent="0.25">
      <c r="A28" s="21">
        <v>23</v>
      </c>
      <c r="B28" s="22" t="s">
        <v>156</v>
      </c>
      <c r="C28" s="23">
        <f>1</f>
        <v>1</v>
      </c>
      <c r="D28" s="24" t="s">
        <v>65</v>
      </c>
      <c r="E28" s="20" t="s">
        <v>74</v>
      </c>
      <c r="F28" s="34"/>
      <c r="G28" s="11">
        <f t="shared" si="0"/>
        <v>0</v>
      </c>
    </row>
    <row r="29" spans="1:7" ht="90" x14ac:dyDescent="0.25">
      <c r="A29" s="21">
        <v>24</v>
      </c>
      <c r="B29" s="22" t="s">
        <v>25</v>
      </c>
      <c r="C29" s="23">
        <f>16</f>
        <v>16</v>
      </c>
      <c r="D29" s="24" t="s">
        <v>66</v>
      </c>
      <c r="E29" s="20" t="s">
        <v>81</v>
      </c>
      <c r="F29" s="34"/>
      <c r="G29" s="11">
        <f t="shared" si="0"/>
        <v>0</v>
      </c>
    </row>
    <row r="30" spans="1:7" ht="192.75" x14ac:dyDescent="0.25">
      <c r="A30" s="21">
        <v>25</v>
      </c>
      <c r="B30" s="22" t="s">
        <v>107</v>
      </c>
      <c r="C30" s="23">
        <v>29</v>
      </c>
      <c r="D30" s="24" t="s">
        <v>64</v>
      </c>
      <c r="E30" s="20" t="s">
        <v>17</v>
      </c>
      <c r="F30" s="34"/>
      <c r="G30" s="11">
        <f t="shared" si="0"/>
        <v>0</v>
      </c>
    </row>
    <row r="31" spans="1:7" ht="207" x14ac:dyDescent="0.25">
      <c r="A31" s="21">
        <v>26</v>
      </c>
      <c r="B31" s="22" t="s">
        <v>108</v>
      </c>
      <c r="C31" s="23">
        <f>2</f>
        <v>2</v>
      </c>
      <c r="D31" s="24" t="s">
        <v>64</v>
      </c>
      <c r="E31" s="20" t="s">
        <v>74</v>
      </c>
      <c r="F31" s="34"/>
      <c r="G31" s="11">
        <f t="shared" si="0"/>
        <v>0</v>
      </c>
    </row>
    <row r="32" spans="1:7" ht="60" x14ac:dyDescent="0.25">
      <c r="A32" s="21">
        <v>27</v>
      </c>
      <c r="B32" s="22" t="s">
        <v>26</v>
      </c>
      <c r="C32" s="23">
        <f>5+1+10+1+1+4</f>
        <v>22</v>
      </c>
      <c r="D32" s="24" t="s">
        <v>65</v>
      </c>
      <c r="E32" s="20" t="s">
        <v>74</v>
      </c>
      <c r="F32" s="34"/>
      <c r="G32" s="11">
        <f t="shared" si="0"/>
        <v>0</v>
      </c>
    </row>
    <row r="33" spans="1:7" ht="105" x14ac:dyDescent="0.25">
      <c r="A33" s="21">
        <v>28</v>
      </c>
      <c r="B33" s="22" t="s">
        <v>88</v>
      </c>
      <c r="C33" s="23">
        <v>1</v>
      </c>
      <c r="D33" s="24" t="s">
        <v>65</v>
      </c>
      <c r="E33" s="20" t="s">
        <v>74</v>
      </c>
      <c r="F33" s="34"/>
      <c r="G33" s="11">
        <f t="shared" si="0"/>
        <v>0</v>
      </c>
    </row>
    <row r="34" spans="1:7" ht="135" x14ac:dyDescent="0.25">
      <c r="A34" s="21">
        <v>29</v>
      </c>
      <c r="B34" s="22" t="s">
        <v>123</v>
      </c>
      <c r="C34" s="23">
        <f>2+1</f>
        <v>3</v>
      </c>
      <c r="D34" s="24" t="s">
        <v>65</v>
      </c>
      <c r="E34" s="20" t="s">
        <v>74</v>
      </c>
      <c r="F34" s="34"/>
      <c r="G34" s="11">
        <f t="shared" si="0"/>
        <v>0</v>
      </c>
    </row>
    <row r="35" spans="1:7" ht="135" x14ac:dyDescent="0.25">
      <c r="A35" s="21">
        <v>30</v>
      </c>
      <c r="B35" s="22" t="s">
        <v>89</v>
      </c>
      <c r="C35" s="23">
        <f>1+2+1</f>
        <v>4</v>
      </c>
      <c r="D35" s="24" t="s">
        <v>64</v>
      </c>
      <c r="E35" s="20" t="s">
        <v>74</v>
      </c>
      <c r="F35" s="34"/>
      <c r="G35" s="11">
        <f t="shared" si="0"/>
        <v>0</v>
      </c>
    </row>
    <row r="36" spans="1:7" ht="30" x14ac:dyDescent="0.25">
      <c r="A36" s="21">
        <v>31</v>
      </c>
      <c r="B36" s="22" t="s">
        <v>28</v>
      </c>
      <c r="C36" s="23">
        <f>16+3+5+10+4+1+4</f>
        <v>43</v>
      </c>
      <c r="D36" s="24" t="s">
        <v>66</v>
      </c>
      <c r="E36" s="20" t="s">
        <v>74</v>
      </c>
      <c r="F36" s="34"/>
      <c r="G36" s="11">
        <f t="shared" si="0"/>
        <v>0</v>
      </c>
    </row>
    <row r="37" spans="1:7" ht="76.5" customHeight="1" x14ac:dyDescent="0.25">
      <c r="A37" s="21">
        <v>32</v>
      </c>
      <c r="B37" s="22" t="s">
        <v>102</v>
      </c>
      <c r="C37" s="23">
        <f>2</f>
        <v>2</v>
      </c>
      <c r="D37" s="24" t="s">
        <v>65</v>
      </c>
      <c r="E37" s="20" t="s">
        <v>74</v>
      </c>
      <c r="F37" s="34"/>
      <c r="G37" s="11">
        <f t="shared" si="0"/>
        <v>0</v>
      </c>
    </row>
    <row r="38" spans="1:7" ht="96.75" customHeight="1" x14ac:dyDescent="0.25">
      <c r="A38" s="21">
        <v>33</v>
      </c>
      <c r="B38" s="22" t="s">
        <v>29</v>
      </c>
      <c r="C38" s="23">
        <f>1+1+1+1+2</f>
        <v>6</v>
      </c>
      <c r="D38" s="24" t="s">
        <v>65</v>
      </c>
      <c r="E38" s="20" t="s">
        <v>74</v>
      </c>
      <c r="F38" s="34"/>
      <c r="G38" s="11">
        <f t="shared" si="0"/>
        <v>0</v>
      </c>
    </row>
    <row r="39" spans="1:7" ht="105" customHeight="1" x14ac:dyDescent="0.25">
      <c r="A39" s="21">
        <v>34</v>
      </c>
      <c r="B39" s="22" t="s">
        <v>82</v>
      </c>
      <c r="C39" s="23">
        <f>160+20+10+140</f>
        <v>330</v>
      </c>
      <c r="D39" s="24" t="s">
        <v>66</v>
      </c>
      <c r="E39" s="20" t="s">
        <v>74</v>
      </c>
      <c r="F39" s="34"/>
      <c r="G39" s="11">
        <f t="shared" si="0"/>
        <v>0</v>
      </c>
    </row>
    <row r="40" spans="1:7" ht="134.25" x14ac:dyDescent="0.25">
      <c r="A40" s="21">
        <v>35</v>
      </c>
      <c r="B40" s="22" t="s">
        <v>117</v>
      </c>
      <c r="C40" s="23">
        <f>224+28+28+60+24+12+196</f>
        <v>572</v>
      </c>
      <c r="D40" s="24" t="s">
        <v>66</v>
      </c>
      <c r="E40" s="20" t="s">
        <v>141</v>
      </c>
      <c r="F40" s="34"/>
      <c r="G40" s="11">
        <f t="shared" si="0"/>
        <v>0</v>
      </c>
    </row>
    <row r="41" spans="1:7" ht="82.5" customHeight="1" x14ac:dyDescent="0.25">
      <c r="A41" s="21">
        <v>36</v>
      </c>
      <c r="B41" s="22" t="s">
        <v>31</v>
      </c>
      <c r="C41" s="23">
        <f>384+96+28+36+60+48+24+48+12+120+12+120+48+24+12+24+24+24+336+12</f>
        <v>1492</v>
      </c>
      <c r="D41" s="24" t="s">
        <v>66</v>
      </c>
      <c r="E41" s="20" t="s">
        <v>142</v>
      </c>
      <c r="F41" s="34"/>
      <c r="G41" s="11">
        <f t="shared" si="0"/>
        <v>0</v>
      </c>
    </row>
    <row r="42" spans="1:7" ht="89.25" x14ac:dyDescent="0.25">
      <c r="A42" s="21">
        <v>37</v>
      </c>
      <c r="B42" s="62" t="s">
        <v>134</v>
      </c>
      <c r="C42" s="63">
        <v>2</v>
      </c>
      <c r="D42" s="64" t="s">
        <v>65</v>
      </c>
      <c r="E42" s="20" t="s">
        <v>74</v>
      </c>
      <c r="F42" s="69"/>
      <c r="G42" s="11">
        <f t="shared" si="0"/>
        <v>0</v>
      </c>
    </row>
    <row r="43" spans="1:7" ht="89.25" x14ac:dyDescent="0.25">
      <c r="A43" s="21">
        <v>38</v>
      </c>
      <c r="B43" s="62" t="s">
        <v>135</v>
      </c>
      <c r="C43" s="63">
        <v>2</v>
      </c>
      <c r="D43" s="64" t="s">
        <v>65</v>
      </c>
      <c r="E43" s="20" t="s">
        <v>74</v>
      </c>
      <c r="F43" s="69"/>
      <c r="G43" s="11">
        <f t="shared" si="0"/>
        <v>0</v>
      </c>
    </row>
    <row r="44" spans="1:7" ht="80.25" customHeight="1" x14ac:dyDescent="0.25">
      <c r="A44" s="21">
        <v>39</v>
      </c>
      <c r="B44" s="22" t="s">
        <v>86</v>
      </c>
      <c r="C44" s="23">
        <f>3</f>
        <v>3</v>
      </c>
      <c r="D44" s="24" t="s">
        <v>64</v>
      </c>
      <c r="E44" s="20" t="s">
        <v>74</v>
      </c>
      <c r="F44" s="34"/>
      <c r="G44" s="11">
        <f t="shared" si="0"/>
        <v>0</v>
      </c>
    </row>
    <row r="45" spans="1:7" ht="45" x14ac:dyDescent="0.25">
      <c r="A45" s="21">
        <v>40</v>
      </c>
      <c r="B45" s="22" t="s">
        <v>160</v>
      </c>
      <c r="C45" s="23">
        <v>1</v>
      </c>
      <c r="D45" s="24" t="s">
        <v>66</v>
      </c>
      <c r="E45" s="20" t="s">
        <v>74</v>
      </c>
      <c r="F45" s="34"/>
      <c r="G45" s="11">
        <f t="shared" si="0"/>
        <v>0</v>
      </c>
    </row>
    <row r="46" spans="1:7" ht="105" x14ac:dyDescent="0.25">
      <c r="A46" s="21">
        <v>41</v>
      </c>
      <c r="B46" s="22" t="s">
        <v>87</v>
      </c>
      <c r="C46" s="23">
        <f>2+2</f>
        <v>4</v>
      </c>
      <c r="D46" s="24" t="s">
        <v>66</v>
      </c>
      <c r="E46" s="20" t="s">
        <v>74</v>
      </c>
      <c r="F46" s="34"/>
      <c r="G46" s="11">
        <f t="shared" si="0"/>
        <v>0</v>
      </c>
    </row>
    <row r="47" spans="1:7" ht="59.25" x14ac:dyDescent="0.25">
      <c r="A47" s="21">
        <v>42</v>
      </c>
      <c r="B47" s="22" t="s">
        <v>32</v>
      </c>
      <c r="C47" s="23">
        <v>110</v>
      </c>
      <c r="D47" s="24" t="s">
        <v>66</v>
      </c>
      <c r="E47" s="20" t="s">
        <v>74</v>
      </c>
      <c r="F47" s="34"/>
      <c r="G47" s="11">
        <f t="shared" si="0"/>
        <v>0</v>
      </c>
    </row>
    <row r="48" spans="1:7" ht="75" x14ac:dyDescent="0.25">
      <c r="A48" s="21">
        <v>43</v>
      </c>
      <c r="B48" s="66" t="s">
        <v>101</v>
      </c>
      <c r="C48" s="23">
        <v>34</v>
      </c>
      <c r="D48" s="24" t="s">
        <v>65</v>
      </c>
      <c r="E48" s="20" t="s">
        <v>74</v>
      </c>
      <c r="F48" s="34"/>
      <c r="G48" s="11">
        <f t="shared" si="0"/>
        <v>0</v>
      </c>
    </row>
    <row r="49" spans="1:15" ht="120" x14ac:dyDescent="0.25">
      <c r="A49" s="21">
        <v>44</v>
      </c>
      <c r="B49" s="22" t="s">
        <v>33</v>
      </c>
      <c r="C49" s="23">
        <f>5+21+1+5+2+1+2</f>
        <v>37</v>
      </c>
      <c r="D49" s="24" t="s">
        <v>66</v>
      </c>
      <c r="E49" s="20" t="s">
        <v>74</v>
      </c>
      <c r="F49" s="34"/>
      <c r="G49" s="11">
        <f t="shared" si="0"/>
        <v>0</v>
      </c>
    </row>
    <row r="50" spans="1:15" ht="75" x14ac:dyDescent="0.25">
      <c r="A50" s="21">
        <v>45</v>
      </c>
      <c r="B50" s="22" t="s">
        <v>34</v>
      </c>
      <c r="C50" s="23">
        <f>120</f>
        <v>120</v>
      </c>
      <c r="D50" s="24" t="s">
        <v>66</v>
      </c>
      <c r="E50" s="20" t="s">
        <v>74</v>
      </c>
      <c r="F50" s="34"/>
      <c r="G50" s="11">
        <f t="shared" si="0"/>
        <v>0</v>
      </c>
    </row>
    <row r="51" spans="1:15" ht="28.5" x14ac:dyDescent="0.25">
      <c r="A51" s="21">
        <v>46</v>
      </c>
      <c r="B51" s="66" t="s">
        <v>35</v>
      </c>
      <c r="C51" s="23">
        <f>10+1+2</f>
        <v>13</v>
      </c>
      <c r="D51" s="24" t="s">
        <v>65</v>
      </c>
      <c r="E51" s="20" t="s">
        <v>74</v>
      </c>
      <c r="F51" s="34"/>
      <c r="G51" s="11">
        <f t="shared" si="0"/>
        <v>0</v>
      </c>
    </row>
    <row r="52" spans="1:15" ht="134.25" x14ac:dyDescent="0.25">
      <c r="A52" s="21">
        <v>47</v>
      </c>
      <c r="B52" s="22" t="s">
        <v>106</v>
      </c>
      <c r="C52" s="23">
        <f>1</f>
        <v>1</v>
      </c>
      <c r="D52" s="24" t="s">
        <v>64</v>
      </c>
      <c r="E52" s="20" t="s">
        <v>74</v>
      </c>
      <c r="F52" s="34"/>
      <c r="G52" s="11">
        <f t="shared" si="0"/>
        <v>0</v>
      </c>
    </row>
    <row r="53" spans="1:15" ht="43.5" x14ac:dyDescent="0.25">
      <c r="A53" s="21">
        <v>48</v>
      </c>
      <c r="B53" s="66" t="s">
        <v>92</v>
      </c>
      <c r="C53" s="23">
        <v>2</v>
      </c>
      <c r="D53" s="24" t="s">
        <v>66</v>
      </c>
      <c r="E53" s="20" t="s">
        <v>74</v>
      </c>
      <c r="F53" s="34"/>
      <c r="G53" s="11">
        <f t="shared" si="0"/>
        <v>0</v>
      </c>
    </row>
    <row r="54" spans="1:15" ht="37.5" x14ac:dyDescent="0.25">
      <c r="A54" s="21">
        <v>49</v>
      </c>
      <c r="B54" s="66" t="s">
        <v>93</v>
      </c>
      <c r="C54" s="23">
        <f>2+2</f>
        <v>4</v>
      </c>
      <c r="D54" s="24" t="s">
        <v>65</v>
      </c>
      <c r="E54" s="20" t="s">
        <v>74</v>
      </c>
      <c r="F54" s="34"/>
      <c r="G54" s="11">
        <f t="shared" si="0"/>
        <v>0</v>
      </c>
      <c r="O54" s="70"/>
    </row>
    <row r="55" spans="1:15" ht="73.5" x14ac:dyDescent="0.25">
      <c r="A55" s="21">
        <v>50</v>
      </c>
      <c r="B55" s="66" t="s">
        <v>94</v>
      </c>
      <c r="C55" s="23">
        <f>2+2</f>
        <v>4</v>
      </c>
      <c r="D55" s="24" t="s">
        <v>64</v>
      </c>
      <c r="E55" s="20" t="s">
        <v>74</v>
      </c>
      <c r="F55" s="34"/>
      <c r="G55" s="11">
        <f t="shared" si="0"/>
        <v>0</v>
      </c>
      <c r="O55" s="70"/>
    </row>
    <row r="56" spans="1:15" ht="74.25" x14ac:dyDescent="0.25">
      <c r="A56" s="21">
        <v>51</v>
      </c>
      <c r="B56" s="66" t="s">
        <v>95</v>
      </c>
      <c r="C56" s="23">
        <f>2+2</f>
        <v>4</v>
      </c>
      <c r="D56" s="24" t="s">
        <v>96</v>
      </c>
      <c r="E56" s="20" t="s">
        <v>74</v>
      </c>
      <c r="F56" s="34"/>
      <c r="G56" s="11">
        <f t="shared" si="0"/>
        <v>0</v>
      </c>
    </row>
    <row r="57" spans="1:15" ht="45" x14ac:dyDescent="0.25">
      <c r="A57" s="21">
        <v>52</v>
      </c>
      <c r="B57" s="22" t="s">
        <v>36</v>
      </c>
      <c r="C57" s="23">
        <f>1+1</f>
        <v>2</v>
      </c>
      <c r="D57" s="24" t="s">
        <v>65</v>
      </c>
      <c r="E57" s="20" t="s">
        <v>74</v>
      </c>
      <c r="F57" s="34"/>
      <c r="G57" s="11">
        <f t="shared" si="0"/>
        <v>0</v>
      </c>
    </row>
    <row r="58" spans="1:15" ht="175.5" customHeight="1" x14ac:dyDescent="0.25">
      <c r="A58" s="21">
        <v>53</v>
      </c>
      <c r="B58" s="22" t="s">
        <v>100</v>
      </c>
      <c r="C58" s="23">
        <f>2</f>
        <v>2</v>
      </c>
      <c r="D58" s="24" t="s">
        <v>64</v>
      </c>
      <c r="E58" s="20" t="s">
        <v>74</v>
      </c>
      <c r="F58" s="34"/>
      <c r="G58" s="11">
        <f t="shared" si="0"/>
        <v>0</v>
      </c>
    </row>
    <row r="59" spans="1:15" ht="89.25" x14ac:dyDescent="0.25">
      <c r="A59" s="21">
        <v>54</v>
      </c>
      <c r="B59" s="22" t="s">
        <v>37</v>
      </c>
      <c r="C59" s="23">
        <f>1</f>
        <v>1</v>
      </c>
      <c r="D59" s="24" t="s">
        <v>64</v>
      </c>
      <c r="E59" s="20" t="s">
        <v>74</v>
      </c>
      <c r="F59" s="34"/>
      <c r="G59" s="11">
        <f t="shared" si="0"/>
        <v>0</v>
      </c>
    </row>
    <row r="60" spans="1:15" ht="29.25" x14ac:dyDescent="0.25">
      <c r="A60" s="21">
        <v>55</v>
      </c>
      <c r="B60" s="22" t="s">
        <v>104</v>
      </c>
      <c r="C60" s="23">
        <f>1</f>
        <v>1</v>
      </c>
      <c r="D60" s="24" t="s">
        <v>65</v>
      </c>
      <c r="E60" s="20" t="s">
        <v>79</v>
      </c>
      <c r="F60" s="34"/>
      <c r="G60" s="11">
        <f t="shared" si="0"/>
        <v>0</v>
      </c>
    </row>
    <row r="61" spans="1:15" ht="28.5" x14ac:dyDescent="0.25">
      <c r="A61" s="21">
        <v>56</v>
      </c>
      <c r="B61" s="66" t="s">
        <v>105</v>
      </c>
      <c r="C61" s="23">
        <f>1</f>
        <v>1</v>
      </c>
      <c r="D61" s="24" t="s">
        <v>65</v>
      </c>
      <c r="E61" s="20" t="s">
        <v>79</v>
      </c>
      <c r="F61" s="34"/>
      <c r="G61" s="11">
        <f t="shared" si="0"/>
        <v>0</v>
      </c>
    </row>
    <row r="62" spans="1:15" ht="135" x14ac:dyDescent="0.25">
      <c r="A62" s="21">
        <v>57</v>
      </c>
      <c r="B62" s="22" t="s">
        <v>119</v>
      </c>
      <c r="C62" s="23">
        <f>1+1</f>
        <v>2</v>
      </c>
      <c r="D62" s="24" t="s">
        <v>66</v>
      </c>
      <c r="E62" s="20" t="s">
        <v>74</v>
      </c>
      <c r="F62" s="34"/>
      <c r="G62" s="11">
        <f t="shared" si="0"/>
        <v>0</v>
      </c>
    </row>
    <row r="63" spans="1:15" ht="164.25" x14ac:dyDescent="0.25">
      <c r="A63" s="21">
        <v>58</v>
      </c>
      <c r="B63" s="22" t="s">
        <v>38</v>
      </c>
      <c r="C63" s="23">
        <f>2</f>
        <v>2</v>
      </c>
      <c r="D63" s="24" t="s">
        <v>64</v>
      </c>
      <c r="E63" s="20" t="s">
        <v>74</v>
      </c>
      <c r="F63" s="34"/>
      <c r="G63" s="11">
        <f t="shared" si="0"/>
        <v>0</v>
      </c>
    </row>
    <row r="64" spans="1:15" ht="149.25" x14ac:dyDescent="0.25">
      <c r="A64" s="21">
        <v>59</v>
      </c>
      <c r="B64" s="22" t="s">
        <v>67</v>
      </c>
      <c r="C64" s="23">
        <f>2</f>
        <v>2</v>
      </c>
      <c r="D64" s="24" t="s">
        <v>64</v>
      </c>
      <c r="E64" s="20" t="s">
        <v>79</v>
      </c>
      <c r="F64" s="34"/>
      <c r="G64" s="11">
        <f t="shared" si="0"/>
        <v>0</v>
      </c>
    </row>
    <row r="65" spans="1:17" ht="194.25" x14ac:dyDescent="0.25">
      <c r="A65" s="21">
        <v>60</v>
      </c>
      <c r="B65" s="22" t="s">
        <v>39</v>
      </c>
      <c r="C65" s="23">
        <v>1</v>
      </c>
      <c r="D65" s="24" t="s">
        <v>66</v>
      </c>
      <c r="E65" s="20" t="s">
        <v>74</v>
      </c>
      <c r="F65" s="34"/>
      <c r="G65" s="11">
        <f t="shared" si="0"/>
        <v>0</v>
      </c>
    </row>
    <row r="66" spans="1:17" ht="150" x14ac:dyDescent="0.25">
      <c r="A66" s="21">
        <v>61</v>
      </c>
      <c r="B66" s="22" t="s">
        <v>43</v>
      </c>
      <c r="C66" s="23">
        <f>2</f>
        <v>2</v>
      </c>
      <c r="D66" s="24" t="s">
        <v>66</v>
      </c>
      <c r="E66" s="20" t="s">
        <v>74</v>
      </c>
      <c r="F66" s="34"/>
      <c r="G66" s="11">
        <f t="shared" si="0"/>
        <v>0</v>
      </c>
    </row>
    <row r="67" spans="1:17" ht="90" x14ac:dyDescent="0.25">
      <c r="A67" s="21">
        <v>62</v>
      </c>
      <c r="B67" s="22" t="s">
        <v>42</v>
      </c>
      <c r="C67" s="23">
        <f>2</f>
        <v>2</v>
      </c>
      <c r="D67" s="24" t="s">
        <v>66</v>
      </c>
      <c r="E67" s="20" t="s">
        <v>74</v>
      </c>
      <c r="F67" s="34"/>
      <c r="G67" s="11">
        <f t="shared" si="0"/>
        <v>0</v>
      </c>
    </row>
    <row r="68" spans="1:17" ht="90" x14ac:dyDescent="0.25">
      <c r="A68" s="21">
        <v>63</v>
      </c>
      <c r="B68" s="22" t="s">
        <v>41</v>
      </c>
      <c r="C68" s="23">
        <f>2</f>
        <v>2</v>
      </c>
      <c r="D68" s="24" t="s">
        <v>65</v>
      </c>
      <c r="E68" s="20" t="s">
        <v>74</v>
      </c>
      <c r="F68" s="34"/>
      <c r="G68" s="11">
        <f t="shared" si="0"/>
        <v>0</v>
      </c>
    </row>
    <row r="69" spans="1:17" ht="75" x14ac:dyDescent="0.25">
      <c r="A69" s="21">
        <v>64</v>
      </c>
      <c r="B69" s="22" t="s">
        <v>40</v>
      </c>
      <c r="C69" s="23">
        <f>24</f>
        <v>24</v>
      </c>
      <c r="D69" s="24" t="s">
        <v>66</v>
      </c>
      <c r="E69" s="20" t="s">
        <v>74</v>
      </c>
      <c r="F69" s="34"/>
      <c r="G69" s="11">
        <f t="shared" si="0"/>
        <v>0</v>
      </c>
    </row>
    <row r="70" spans="1:17" ht="135" x14ac:dyDescent="0.25">
      <c r="A70" s="21">
        <v>65</v>
      </c>
      <c r="B70" s="22" t="s">
        <v>109</v>
      </c>
      <c r="C70" s="23">
        <f>2</f>
        <v>2</v>
      </c>
      <c r="D70" s="24" t="s">
        <v>64</v>
      </c>
      <c r="E70" s="20" t="s">
        <v>74</v>
      </c>
      <c r="F70" s="34"/>
      <c r="G70" s="11">
        <f t="shared" ref="G70:G106" si="1">F70*C70</f>
        <v>0</v>
      </c>
    </row>
    <row r="71" spans="1:17" ht="90" x14ac:dyDescent="0.25">
      <c r="A71" s="21">
        <v>66</v>
      </c>
      <c r="B71" s="22" t="s">
        <v>44</v>
      </c>
      <c r="C71" s="23">
        <f>1+5+5+2+1</f>
        <v>14</v>
      </c>
      <c r="D71" s="24" t="s">
        <v>66</v>
      </c>
      <c r="E71" s="20" t="s">
        <v>74</v>
      </c>
      <c r="F71" s="34"/>
      <c r="G71" s="11">
        <f t="shared" si="1"/>
        <v>0</v>
      </c>
    </row>
    <row r="72" spans="1:17" ht="89.25" x14ac:dyDescent="0.25">
      <c r="A72" s="21">
        <v>67</v>
      </c>
      <c r="B72" s="22" t="s">
        <v>114</v>
      </c>
      <c r="C72" s="23">
        <f>5+1+2</f>
        <v>8</v>
      </c>
      <c r="D72" s="24" t="s">
        <v>64</v>
      </c>
      <c r="E72" s="20" t="s">
        <v>74</v>
      </c>
      <c r="F72" s="34"/>
      <c r="G72" s="11">
        <f t="shared" si="1"/>
        <v>0</v>
      </c>
    </row>
    <row r="73" spans="1:17" ht="109.5" customHeight="1" x14ac:dyDescent="0.25">
      <c r="A73" s="21">
        <v>68</v>
      </c>
      <c r="B73" s="22" t="s">
        <v>45</v>
      </c>
      <c r="C73" s="23">
        <f>2+2</f>
        <v>4</v>
      </c>
      <c r="D73" s="24" t="s">
        <v>65</v>
      </c>
      <c r="E73" s="20" t="s">
        <v>74</v>
      </c>
      <c r="F73" s="34"/>
      <c r="G73" s="11">
        <f t="shared" si="1"/>
        <v>0</v>
      </c>
    </row>
    <row r="74" spans="1:17" ht="30" x14ac:dyDescent="0.25">
      <c r="A74" s="21">
        <v>69</v>
      </c>
      <c r="B74" s="22" t="s">
        <v>46</v>
      </c>
      <c r="C74" s="23">
        <v>2</v>
      </c>
      <c r="D74" s="24" t="s">
        <v>65</v>
      </c>
      <c r="E74" s="20" t="s">
        <v>74</v>
      </c>
      <c r="F74" s="34"/>
      <c r="G74" s="11">
        <f t="shared" si="1"/>
        <v>0</v>
      </c>
    </row>
    <row r="75" spans="1:17" ht="162" x14ac:dyDescent="0.25">
      <c r="A75" s="21">
        <v>70</v>
      </c>
      <c r="B75" s="66" t="s">
        <v>90</v>
      </c>
      <c r="C75" s="23">
        <v>2</v>
      </c>
      <c r="D75" s="24" t="s">
        <v>64</v>
      </c>
      <c r="E75" s="20" t="s">
        <v>74</v>
      </c>
      <c r="F75" s="34"/>
      <c r="G75" s="11">
        <f t="shared" si="1"/>
        <v>0</v>
      </c>
    </row>
    <row r="76" spans="1:17" ht="104.25" x14ac:dyDescent="0.25">
      <c r="A76" s="21">
        <v>71</v>
      </c>
      <c r="B76" s="22" t="s">
        <v>47</v>
      </c>
      <c r="C76" s="23">
        <f>3+1</f>
        <v>4</v>
      </c>
      <c r="D76" s="24" t="s">
        <v>64</v>
      </c>
      <c r="E76" s="20" t="s">
        <v>74</v>
      </c>
      <c r="F76" s="34"/>
      <c r="G76" s="11">
        <f t="shared" si="1"/>
        <v>0</v>
      </c>
      <c r="Q76" s="70"/>
    </row>
    <row r="77" spans="1:17" ht="60" x14ac:dyDescent="0.25">
      <c r="A77" s="21">
        <v>72</v>
      </c>
      <c r="B77" s="22" t="s">
        <v>48</v>
      </c>
      <c r="C77" s="23">
        <v>5</v>
      </c>
      <c r="D77" s="24" t="s">
        <v>65</v>
      </c>
      <c r="E77" s="20" t="s">
        <v>74</v>
      </c>
      <c r="F77" s="34"/>
      <c r="G77" s="11">
        <f t="shared" si="1"/>
        <v>0</v>
      </c>
    </row>
    <row r="78" spans="1:17" ht="30" x14ac:dyDescent="0.25">
      <c r="A78" s="21">
        <v>73</v>
      </c>
      <c r="B78" s="22" t="s">
        <v>121</v>
      </c>
      <c r="C78" s="23">
        <v>3</v>
      </c>
      <c r="D78" s="24" t="s">
        <v>66</v>
      </c>
      <c r="E78" s="20" t="s">
        <v>74</v>
      </c>
      <c r="F78" s="34"/>
      <c r="G78" s="11">
        <f t="shared" si="1"/>
        <v>0</v>
      </c>
    </row>
    <row r="79" spans="1:17" ht="60" x14ac:dyDescent="0.25">
      <c r="A79" s="21">
        <v>74</v>
      </c>
      <c r="B79" s="62" t="s">
        <v>162</v>
      </c>
      <c r="C79" s="23">
        <v>3</v>
      </c>
      <c r="D79" s="24" t="s">
        <v>65</v>
      </c>
      <c r="E79" s="20" t="s">
        <v>74</v>
      </c>
      <c r="F79" s="34"/>
      <c r="G79" s="11">
        <f t="shared" si="1"/>
        <v>0</v>
      </c>
    </row>
    <row r="80" spans="1:17" ht="42.75" x14ac:dyDescent="0.25">
      <c r="A80" s="21">
        <v>75</v>
      </c>
      <c r="B80" s="66" t="s">
        <v>49</v>
      </c>
      <c r="C80" s="23">
        <f>2+1+3+1</f>
        <v>7</v>
      </c>
      <c r="D80" s="24" t="s">
        <v>65</v>
      </c>
      <c r="E80" s="20" t="s">
        <v>74</v>
      </c>
      <c r="F80" s="34"/>
      <c r="G80" s="11">
        <f t="shared" si="1"/>
        <v>0</v>
      </c>
    </row>
    <row r="81" spans="1:7" ht="15.75" x14ac:dyDescent="0.25">
      <c r="A81" s="21">
        <v>76</v>
      </c>
      <c r="B81" s="66" t="s">
        <v>98</v>
      </c>
      <c r="C81" s="23">
        <f>1+1</f>
        <v>2</v>
      </c>
      <c r="D81" s="24" t="s">
        <v>65</v>
      </c>
      <c r="E81" s="20" t="s">
        <v>74</v>
      </c>
      <c r="F81" s="24"/>
      <c r="G81" s="11">
        <f t="shared" si="1"/>
        <v>0</v>
      </c>
    </row>
    <row r="82" spans="1:7" ht="30" x14ac:dyDescent="0.25">
      <c r="A82" s="21">
        <v>77</v>
      </c>
      <c r="B82" s="22" t="s">
        <v>99</v>
      </c>
      <c r="C82" s="23">
        <f>8+2+1+1+1+1+1+1+1+3+1+1+4+1+1</f>
        <v>28</v>
      </c>
      <c r="D82" s="24" t="s">
        <v>66</v>
      </c>
      <c r="E82" s="20" t="s">
        <v>74</v>
      </c>
      <c r="F82" s="34"/>
      <c r="G82" s="11">
        <f t="shared" si="1"/>
        <v>0</v>
      </c>
    </row>
    <row r="83" spans="1:7" ht="76.5" customHeight="1" x14ac:dyDescent="0.25">
      <c r="A83" s="21">
        <v>78</v>
      </c>
      <c r="B83" s="22" t="s">
        <v>50</v>
      </c>
      <c r="C83" s="23">
        <f>12+12+12+12</f>
        <v>48</v>
      </c>
      <c r="D83" s="24" t="s">
        <v>66</v>
      </c>
      <c r="E83" s="20" t="s">
        <v>74</v>
      </c>
      <c r="F83" s="34"/>
      <c r="G83" s="11">
        <f t="shared" si="1"/>
        <v>0</v>
      </c>
    </row>
    <row r="84" spans="1:7" ht="135" customHeight="1" x14ac:dyDescent="0.25">
      <c r="A84" s="21">
        <v>79</v>
      </c>
      <c r="B84" s="22" t="s">
        <v>118</v>
      </c>
      <c r="C84" s="23">
        <f>1+1</f>
        <v>2</v>
      </c>
      <c r="D84" s="24" t="s">
        <v>64</v>
      </c>
      <c r="E84" s="20" t="s">
        <v>74</v>
      </c>
      <c r="F84" s="34"/>
      <c r="G84" s="11">
        <f t="shared" si="1"/>
        <v>0</v>
      </c>
    </row>
    <row r="85" spans="1:7" ht="168" customHeight="1" x14ac:dyDescent="0.25">
      <c r="A85" s="21">
        <v>80</v>
      </c>
      <c r="B85" s="65" t="s">
        <v>113</v>
      </c>
      <c r="C85" s="23">
        <f>1+1+1+1+1</f>
        <v>5</v>
      </c>
      <c r="D85" s="24" t="s">
        <v>64</v>
      </c>
      <c r="E85" s="20" t="s">
        <v>74</v>
      </c>
      <c r="F85" s="34"/>
      <c r="G85" s="11">
        <f t="shared" si="1"/>
        <v>0</v>
      </c>
    </row>
    <row r="86" spans="1:7" ht="168" customHeight="1" x14ac:dyDescent="0.25">
      <c r="A86" s="21">
        <v>81</v>
      </c>
      <c r="B86" s="65" t="s">
        <v>116</v>
      </c>
      <c r="C86" s="23">
        <f>1+1+1</f>
        <v>3</v>
      </c>
      <c r="D86" s="24" t="s">
        <v>64</v>
      </c>
      <c r="E86" s="20" t="s">
        <v>74</v>
      </c>
      <c r="F86" s="34"/>
      <c r="G86" s="11">
        <f t="shared" si="1"/>
        <v>0</v>
      </c>
    </row>
    <row r="87" spans="1:7" ht="172.5" customHeight="1" x14ac:dyDescent="0.25">
      <c r="A87" s="21">
        <v>82</v>
      </c>
      <c r="B87" s="22" t="s">
        <v>83</v>
      </c>
      <c r="C87" s="23">
        <f>7+1+1+1+1+1+1</f>
        <v>13</v>
      </c>
      <c r="D87" s="24" t="s">
        <v>64</v>
      </c>
      <c r="E87" s="20" t="s">
        <v>74</v>
      </c>
      <c r="F87" s="34"/>
      <c r="G87" s="11">
        <f t="shared" si="1"/>
        <v>0</v>
      </c>
    </row>
    <row r="88" spans="1:7" ht="75" x14ac:dyDescent="0.25">
      <c r="A88" s="21">
        <v>83</v>
      </c>
      <c r="B88" s="22" t="s">
        <v>51</v>
      </c>
      <c r="C88" s="23">
        <f>30+24+48</f>
        <v>102</v>
      </c>
      <c r="D88" s="24" t="s">
        <v>66</v>
      </c>
      <c r="E88" s="20" t="s">
        <v>74</v>
      </c>
      <c r="F88" s="34"/>
      <c r="G88" s="11">
        <f t="shared" si="1"/>
        <v>0</v>
      </c>
    </row>
    <row r="89" spans="1:7" ht="96.75" customHeight="1" x14ac:dyDescent="0.25">
      <c r="A89" s="21">
        <v>84</v>
      </c>
      <c r="B89" s="22" t="s">
        <v>52</v>
      </c>
      <c r="C89" s="23">
        <v>50</v>
      </c>
      <c r="D89" s="24" t="s">
        <v>65</v>
      </c>
      <c r="E89" s="20" t="s">
        <v>74</v>
      </c>
      <c r="F89" s="34"/>
      <c r="G89" s="11">
        <f t="shared" si="1"/>
        <v>0</v>
      </c>
    </row>
    <row r="90" spans="1:7" ht="88.5" x14ac:dyDescent="0.25">
      <c r="A90" s="21">
        <v>85</v>
      </c>
      <c r="B90" s="22" t="s">
        <v>53</v>
      </c>
      <c r="C90" s="23">
        <v>40</v>
      </c>
      <c r="D90" s="24" t="s">
        <v>65</v>
      </c>
      <c r="E90" s="20" t="s">
        <v>74</v>
      </c>
      <c r="F90" s="34"/>
      <c r="G90" s="11">
        <f t="shared" si="1"/>
        <v>0</v>
      </c>
    </row>
    <row r="91" spans="1:7" ht="43.5" x14ac:dyDescent="0.25">
      <c r="A91" s="21">
        <v>86</v>
      </c>
      <c r="B91" s="22" t="s">
        <v>122</v>
      </c>
      <c r="C91" s="23">
        <v>9</v>
      </c>
      <c r="D91" s="24" t="s">
        <v>65</v>
      </c>
      <c r="E91" s="20" t="s">
        <v>74</v>
      </c>
      <c r="F91" s="34"/>
      <c r="G91" s="11">
        <f t="shared" si="1"/>
        <v>0</v>
      </c>
    </row>
    <row r="92" spans="1:7" ht="106.5" customHeight="1" x14ac:dyDescent="0.25">
      <c r="A92" s="21">
        <v>87</v>
      </c>
      <c r="B92" s="22" t="s">
        <v>111</v>
      </c>
      <c r="C92" s="26">
        <v>150</v>
      </c>
      <c r="D92" s="24" t="s">
        <v>65</v>
      </c>
      <c r="E92" s="20" t="s">
        <v>74</v>
      </c>
      <c r="F92" s="34"/>
      <c r="G92" s="11">
        <f t="shared" si="1"/>
        <v>0</v>
      </c>
    </row>
    <row r="93" spans="1:7" ht="73.5" x14ac:dyDescent="0.25">
      <c r="A93" s="21">
        <v>88</v>
      </c>
      <c r="B93" s="22" t="s">
        <v>91</v>
      </c>
      <c r="C93" s="26">
        <f>12</f>
        <v>12</v>
      </c>
      <c r="D93" s="24" t="s">
        <v>66</v>
      </c>
      <c r="E93" s="20" t="s">
        <v>74</v>
      </c>
      <c r="F93" s="34"/>
      <c r="G93" s="11">
        <f t="shared" si="1"/>
        <v>0</v>
      </c>
    </row>
    <row r="94" spans="1:7" ht="15.75" x14ac:dyDescent="0.25">
      <c r="A94" s="21">
        <v>89</v>
      </c>
      <c r="B94" s="66" t="s">
        <v>120</v>
      </c>
      <c r="C94" s="26">
        <v>5</v>
      </c>
      <c r="D94" s="24" t="s">
        <v>65</v>
      </c>
      <c r="E94" s="20" t="s">
        <v>74</v>
      </c>
      <c r="F94" s="34"/>
      <c r="G94" s="11">
        <f t="shared" si="1"/>
        <v>0</v>
      </c>
    </row>
    <row r="95" spans="1:7" ht="45" x14ac:dyDescent="0.25">
      <c r="A95" s="21">
        <v>90</v>
      </c>
      <c r="B95" s="22" t="s">
        <v>54</v>
      </c>
      <c r="C95" s="26">
        <v>3</v>
      </c>
      <c r="D95" s="24" t="s">
        <v>65</v>
      </c>
      <c r="E95" s="20" t="s">
        <v>74</v>
      </c>
      <c r="F95" s="34"/>
      <c r="G95" s="11">
        <f t="shared" si="1"/>
        <v>0</v>
      </c>
    </row>
    <row r="96" spans="1:7" ht="60" x14ac:dyDescent="0.25">
      <c r="A96" s="21">
        <v>91</v>
      </c>
      <c r="B96" s="22" t="s">
        <v>55</v>
      </c>
      <c r="C96" s="26">
        <v>3</v>
      </c>
      <c r="D96" s="24" t="s">
        <v>65</v>
      </c>
      <c r="E96" s="20" t="s">
        <v>74</v>
      </c>
      <c r="F96" s="34"/>
      <c r="G96" s="11">
        <f t="shared" si="1"/>
        <v>0</v>
      </c>
    </row>
    <row r="97" spans="1:7" ht="105" x14ac:dyDescent="0.25">
      <c r="A97" s="21">
        <v>92</v>
      </c>
      <c r="B97" s="22" t="s">
        <v>56</v>
      </c>
      <c r="C97" s="26">
        <v>250</v>
      </c>
      <c r="D97" s="24" t="s">
        <v>65</v>
      </c>
      <c r="E97" s="20" t="s">
        <v>17</v>
      </c>
      <c r="F97" s="34"/>
      <c r="G97" s="11">
        <f t="shared" si="1"/>
        <v>0</v>
      </c>
    </row>
    <row r="98" spans="1:7" ht="105" x14ac:dyDescent="0.25">
      <c r="A98" s="21">
        <v>93</v>
      </c>
      <c r="B98" s="22" t="s">
        <v>57</v>
      </c>
      <c r="C98" s="26">
        <v>250</v>
      </c>
      <c r="D98" s="24" t="s">
        <v>65</v>
      </c>
      <c r="E98" s="20" t="s">
        <v>17</v>
      </c>
      <c r="F98" s="34"/>
      <c r="G98" s="11">
        <f t="shared" si="1"/>
        <v>0</v>
      </c>
    </row>
    <row r="99" spans="1:7" ht="90" x14ac:dyDescent="0.25">
      <c r="A99" s="21">
        <v>94</v>
      </c>
      <c r="B99" s="22" t="s">
        <v>58</v>
      </c>
      <c r="C99" s="26">
        <v>30</v>
      </c>
      <c r="D99" s="24" t="s">
        <v>65</v>
      </c>
      <c r="E99" s="20" t="s">
        <v>74</v>
      </c>
      <c r="F99" s="34"/>
      <c r="G99" s="11">
        <f t="shared" si="1"/>
        <v>0</v>
      </c>
    </row>
    <row r="100" spans="1:7" ht="134.25" x14ac:dyDescent="0.25">
      <c r="A100" s="21">
        <v>95</v>
      </c>
      <c r="B100" s="22" t="s">
        <v>59</v>
      </c>
      <c r="C100" s="26">
        <v>250</v>
      </c>
      <c r="D100" s="24" t="s">
        <v>65</v>
      </c>
      <c r="E100" s="20" t="s">
        <v>17</v>
      </c>
      <c r="F100" s="34"/>
      <c r="G100" s="11">
        <f t="shared" si="1"/>
        <v>0</v>
      </c>
    </row>
    <row r="101" spans="1:7" ht="105" x14ac:dyDescent="0.25">
      <c r="A101" s="21">
        <v>96</v>
      </c>
      <c r="B101" s="22" t="s">
        <v>126</v>
      </c>
      <c r="C101" s="26">
        <v>200</v>
      </c>
      <c r="D101" s="24" t="s">
        <v>65</v>
      </c>
      <c r="E101" s="20" t="s">
        <v>74</v>
      </c>
      <c r="F101" s="34"/>
      <c r="G101" s="11">
        <f t="shared" si="1"/>
        <v>0</v>
      </c>
    </row>
    <row r="102" spans="1:7" ht="89.25" x14ac:dyDescent="0.25">
      <c r="A102" s="21">
        <v>97</v>
      </c>
      <c r="B102" s="22" t="s">
        <v>60</v>
      </c>
      <c r="C102" s="26">
        <v>200</v>
      </c>
      <c r="D102" s="24" t="s">
        <v>65</v>
      </c>
      <c r="E102" s="20" t="s">
        <v>74</v>
      </c>
      <c r="F102" s="34"/>
      <c r="G102" s="11">
        <f t="shared" si="1"/>
        <v>0</v>
      </c>
    </row>
    <row r="103" spans="1:7" ht="45" x14ac:dyDescent="0.25">
      <c r="A103" s="21">
        <v>98</v>
      </c>
      <c r="B103" s="22" t="s">
        <v>61</v>
      </c>
      <c r="C103" s="26">
        <v>300</v>
      </c>
      <c r="D103" s="24" t="s">
        <v>65</v>
      </c>
      <c r="E103" s="20" t="s">
        <v>17</v>
      </c>
      <c r="F103" s="34"/>
      <c r="G103" s="11">
        <f t="shared" si="1"/>
        <v>0</v>
      </c>
    </row>
    <row r="104" spans="1:7" ht="89.25" x14ac:dyDescent="0.25">
      <c r="A104" s="21">
        <v>99</v>
      </c>
      <c r="B104" s="22" t="s">
        <v>62</v>
      </c>
      <c r="C104" s="26">
        <v>15</v>
      </c>
      <c r="D104" s="24" t="s">
        <v>65</v>
      </c>
      <c r="E104" s="20" t="s">
        <v>74</v>
      </c>
      <c r="F104" s="34"/>
      <c r="G104" s="11">
        <f t="shared" si="1"/>
        <v>0</v>
      </c>
    </row>
    <row r="105" spans="1:7" ht="45" x14ac:dyDescent="0.25">
      <c r="A105" s="21">
        <v>100</v>
      </c>
      <c r="B105" s="66" t="s">
        <v>124</v>
      </c>
      <c r="C105" s="26" t="s">
        <v>125</v>
      </c>
      <c r="D105" s="24" t="s">
        <v>65</v>
      </c>
      <c r="E105" s="20" t="s">
        <v>74</v>
      </c>
      <c r="F105" s="34"/>
      <c r="G105" s="11">
        <v>0</v>
      </c>
    </row>
    <row r="106" spans="1:7" ht="30" x14ac:dyDescent="0.25">
      <c r="A106" s="21">
        <v>101</v>
      </c>
      <c r="B106" s="22" t="s">
        <v>63</v>
      </c>
      <c r="C106" s="26">
        <f>600</f>
        <v>600</v>
      </c>
      <c r="D106" s="24" t="s">
        <v>65</v>
      </c>
      <c r="E106" s="20" t="s">
        <v>17</v>
      </c>
      <c r="F106" s="34"/>
      <c r="G106" s="11">
        <f t="shared" si="1"/>
        <v>0</v>
      </c>
    </row>
    <row r="107" spans="1:7" x14ac:dyDescent="0.25">
      <c r="A107" s="80" t="s">
        <v>3</v>
      </c>
      <c r="B107" s="80"/>
      <c r="C107" s="80"/>
      <c r="D107" s="80"/>
      <c r="E107" s="80"/>
      <c r="F107" s="80"/>
      <c r="G107" s="35">
        <f>SUM(G6:G63)</f>
        <v>0</v>
      </c>
    </row>
    <row r="108" spans="1:7" x14ac:dyDescent="0.25">
      <c r="A108" s="36"/>
      <c r="C108" s="30"/>
      <c r="D108" s="30"/>
    </row>
    <row r="109" spans="1:7" ht="25.5" customHeight="1" x14ac:dyDescent="0.25">
      <c r="A109" s="53" t="s">
        <v>4</v>
      </c>
      <c r="B109" s="32" t="s">
        <v>5</v>
      </c>
      <c r="C109" s="77" t="s">
        <v>13</v>
      </c>
      <c r="D109" s="77"/>
      <c r="E109" s="77"/>
      <c r="F109" s="77" t="s">
        <v>14</v>
      </c>
      <c r="G109" s="77"/>
    </row>
    <row r="110" spans="1:7" ht="25.5" customHeight="1" x14ac:dyDescent="0.25">
      <c r="A110" s="21">
        <v>1</v>
      </c>
      <c r="B110" s="37" t="s">
        <v>15</v>
      </c>
      <c r="C110" s="77" t="s">
        <v>72</v>
      </c>
      <c r="D110" s="77"/>
      <c r="E110" s="77"/>
      <c r="F110" s="77"/>
      <c r="G110" s="77"/>
    </row>
    <row r="111" spans="1:7" ht="31.5" customHeight="1" x14ac:dyDescent="0.25">
      <c r="A111" s="21">
        <v>2</v>
      </c>
      <c r="B111" s="38" t="s">
        <v>70</v>
      </c>
      <c r="C111" s="77" t="s">
        <v>127</v>
      </c>
      <c r="D111" s="77"/>
      <c r="E111" s="77"/>
      <c r="F111" s="77"/>
      <c r="G111" s="77"/>
    </row>
    <row r="112" spans="1:7" ht="31.5" customHeight="1" x14ac:dyDescent="0.25">
      <c r="A112" s="21">
        <v>3</v>
      </c>
      <c r="B112" s="68" t="s">
        <v>138</v>
      </c>
      <c r="C112" s="71" t="s">
        <v>139</v>
      </c>
      <c r="D112" s="76"/>
      <c r="E112" s="72"/>
      <c r="F112" s="55"/>
      <c r="G112" s="56"/>
    </row>
    <row r="113" spans="1:10" ht="31.5" customHeight="1" x14ac:dyDescent="0.25">
      <c r="A113" s="21">
        <v>4</v>
      </c>
      <c r="B113" s="37" t="s">
        <v>71</v>
      </c>
      <c r="C113" s="71" t="s">
        <v>69</v>
      </c>
      <c r="D113" s="76"/>
      <c r="E113" s="72"/>
      <c r="F113" s="55"/>
      <c r="G113" s="56"/>
    </row>
    <row r="114" spans="1:10" ht="33.75" customHeight="1" x14ac:dyDescent="0.25">
      <c r="A114" s="39">
        <v>5</v>
      </c>
      <c r="B114" s="40" t="s">
        <v>16</v>
      </c>
      <c r="C114" s="73" t="s">
        <v>137</v>
      </c>
      <c r="D114" s="74"/>
      <c r="E114" s="75"/>
      <c r="F114" s="71"/>
      <c r="G114" s="72"/>
    </row>
    <row r="115" spans="1:10" ht="15" customHeight="1" x14ac:dyDescent="0.25">
      <c r="A115" s="41" t="s">
        <v>6</v>
      </c>
      <c r="B115" s="42"/>
      <c r="C115" s="43"/>
      <c r="D115" s="43"/>
      <c r="E115" s="43"/>
    </row>
    <row r="116" spans="1:10" ht="15" customHeight="1" x14ac:dyDescent="0.25">
      <c r="A116" s="44" t="s">
        <v>7</v>
      </c>
      <c r="C116" s="28"/>
      <c r="D116" s="28"/>
      <c r="E116" s="28"/>
      <c r="J116" s="27" t="s">
        <v>12</v>
      </c>
    </row>
    <row r="117" spans="1:10" ht="15" customHeight="1" x14ac:dyDescent="0.25">
      <c r="A117" s="44" t="s">
        <v>8</v>
      </c>
      <c r="C117" s="28"/>
      <c r="D117" s="28"/>
      <c r="E117" s="28"/>
    </row>
    <row r="118" spans="1:10" ht="15" customHeight="1" x14ac:dyDescent="0.25">
      <c r="A118" s="44"/>
      <c r="C118" s="30"/>
      <c r="D118" s="30"/>
    </row>
    <row r="119" spans="1:10" ht="15" customHeight="1" x14ac:dyDescent="0.25">
      <c r="A119" s="44"/>
      <c r="C119" s="30"/>
      <c r="D119" s="30"/>
    </row>
    <row r="120" spans="1:10" ht="15" customHeight="1" x14ac:dyDescent="0.25">
      <c r="A120" s="44"/>
      <c r="C120" s="30"/>
      <c r="D120" s="30"/>
    </row>
    <row r="121" spans="1:10" ht="15" customHeight="1" x14ac:dyDescent="0.25">
      <c r="A121" s="44"/>
      <c r="C121" s="30"/>
      <c r="D121" s="30"/>
    </row>
    <row r="122" spans="1:10" s="48" customFormat="1" ht="15" customHeight="1" x14ac:dyDescent="0.25">
      <c r="A122" s="45"/>
      <c r="B122" s="46"/>
      <c r="C122" s="47"/>
      <c r="D122" s="47"/>
    </row>
    <row r="123" spans="1:10" x14ac:dyDescent="0.25">
      <c r="A123" s="49"/>
      <c r="C123" s="30"/>
      <c r="D123" s="30"/>
    </row>
    <row r="124" spans="1:10" x14ac:dyDescent="0.25">
      <c r="A124" s="44"/>
      <c r="C124" s="30"/>
      <c r="D124" s="30"/>
    </row>
    <row r="125" spans="1:10" x14ac:dyDescent="0.25">
      <c r="A125" s="44" t="s">
        <v>9</v>
      </c>
      <c r="C125" s="30"/>
      <c r="D125" s="30"/>
    </row>
    <row r="126" spans="1:10" x14ac:dyDescent="0.25">
      <c r="A126" s="50"/>
      <c r="C126" s="30"/>
      <c r="D126" s="30"/>
    </row>
    <row r="127" spans="1:10" x14ac:dyDescent="0.25">
      <c r="A127" s="54"/>
      <c r="B127" s="51"/>
      <c r="C127" s="52"/>
      <c r="D127" s="52"/>
      <c r="E127" s="54"/>
      <c r="F127" s="54"/>
      <c r="G127" s="54"/>
    </row>
    <row r="128" spans="1:10" x14ac:dyDescent="0.25">
      <c r="A128" s="36"/>
      <c r="C128" s="30"/>
      <c r="D128" s="30"/>
    </row>
  </sheetData>
  <mergeCells count="13">
    <mergeCell ref="C111:E111"/>
    <mergeCell ref="F111:G111"/>
    <mergeCell ref="C113:E113"/>
    <mergeCell ref="C114:E114"/>
    <mergeCell ref="F114:G114"/>
    <mergeCell ref="C112:E112"/>
    <mergeCell ref="C110:E110"/>
    <mergeCell ref="F110:G110"/>
    <mergeCell ref="A1:G1"/>
    <mergeCell ref="A2:G2"/>
    <mergeCell ref="A107:F107"/>
    <mergeCell ref="C109:E109"/>
    <mergeCell ref="F109:G10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6A9E-AD8C-4B6E-84AE-ABE8C208A171}">
  <dimension ref="A1:Q130"/>
  <sheetViews>
    <sheetView topLeftCell="A78" workbookViewId="0">
      <selection activeCell="B81" sqref="B81"/>
    </sheetView>
  </sheetViews>
  <sheetFormatPr defaultRowHeight="15" x14ac:dyDescent="0.25"/>
  <cols>
    <col min="1" max="1" width="6.85546875" style="27" customWidth="1"/>
    <col min="2" max="2" width="57.7109375" style="29" customWidth="1"/>
    <col min="3" max="3" width="20.140625" style="27" customWidth="1"/>
    <col min="4" max="4" width="11.5703125" style="27" customWidth="1"/>
    <col min="5" max="5" width="18" style="27" customWidth="1"/>
    <col min="6" max="6" width="12" style="27" customWidth="1"/>
    <col min="7" max="7" width="20.7109375" style="27" customWidth="1"/>
    <col min="8" max="16384" width="9.140625" style="27"/>
  </cols>
  <sheetData>
    <row r="1" spans="1:10" x14ac:dyDescent="0.25">
      <c r="A1" s="81" t="s">
        <v>19</v>
      </c>
      <c r="B1" s="81"/>
      <c r="C1" s="81"/>
      <c r="D1" s="81"/>
      <c r="E1" s="81"/>
      <c r="F1" s="81"/>
      <c r="G1" s="81"/>
    </row>
    <row r="2" spans="1:10" ht="58.5" customHeight="1" x14ac:dyDescent="0.25">
      <c r="A2" s="82" t="s">
        <v>18</v>
      </c>
      <c r="B2" s="82"/>
      <c r="C2" s="82"/>
      <c r="D2" s="82"/>
      <c r="E2" s="82"/>
      <c r="F2" s="82"/>
      <c r="G2" s="82"/>
    </row>
    <row r="3" spans="1:10" x14ac:dyDescent="0.25">
      <c r="A3" s="28"/>
      <c r="C3" s="30"/>
      <c r="D3" s="30"/>
      <c r="E3" s="31"/>
      <c r="F3" s="31"/>
      <c r="G3" s="31"/>
    </row>
    <row r="4" spans="1:10" ht="71.25" x14ac:dyDescent="0.25">
      <c r="A4" s="57" t="s">
        <v>0</v>
      </c>
      <c r="B4" s="61" t="s">
        <v>1</v>
      </c>
      <c r="C4" s="57" t="s">
        <v>73</v>
      </c>
      <c r="D4" s="57" t="s">
        <v>140</v>
      </c>
      <c r="E4" s="57" t="s">
        <v>10</v>
      </c>
      <c r="F4" s="57" t="s">
        <v>2</v>
      </c>
      <c r="G4" s="57" t="s">
        <v>11</v>
      </c>
    </row>
    <row r="5" spans="1:10" x14ac:dyDescent="0.25">
      <c r="A5" s="57">
        <v>1</v>
      </c>
      <c r="B5" s="61">
        <v>2</v>
      </c>
      <c r="C5" s="33">
        <v>3</v>
      </c>
      <c r="D5" s="33">
        <v>4</v>
      </c>
      <c r="E5" s="57">
        <v>5</v>
      </c>
      <c r="F5" s="57">
        <v>6</v>
      </c>
      <c r="G5" s="57">
        <v>7</v>
      </c>
    </row>
    <row r="6" spans="1:10" ht="183.75" customHeight="1" x14ac:dyDescent="0.25">
      <c r="A6" s="21">
        <v>1</v>
      </c>
      <c r="B6" s="22" t="s">
        <v>147</v>
      </c>
      <c r="C6" s="23">
        <v>72</v>
      </c>
      <c r="D6" s="24" t="s">
        <v>66</v>
      </c>
      <c r="E6" s="20" t="s">
        <v>143</v>
      </c>
      <c r="F6" s="34"/>
      <c r="G6" s="11">
        <f t="shared" ref="G6:G71" si="0">F6*C6</f>
        <v>0</v>
      </c>
      <c r="J6" s="27" t="s">
        <v>12</v>
      </c>
    </row>
    <row r="7" spans="1:10" ht="197.25" customHeight="1" x14ac:dyDescent="0.25">
      <c r="A7" s="21">
        <v>2</v>
      </c>
      <c r="B7" s="22" t="s">
        <v>151</v>
      </c>
      <c r="C7" s="23">
        <f>2+1</f>
        <v>3</v>
      </c>
      <c r="D7" s="24" t="s">
        <v>66</v>
      </c>
      <c r="E7" s="20" t="s">
        <v>74</v>
      </c>
      <c r="F7" s="34"/>
      <c r="G7" s="11">
        <f t="shared" si="0"/>
        <v>0</v>
      </c>
    </row>
    <row r="8" spans="1:10" ht="213.75" customHeight="1" x14ac:dyDescent="0.25">
      <c r="A8" s="21">
        <v>3</v>
      </c>
      <c r="B8" s="22" t="s">
        <v>146</v>
      </c>
      <c r="C8" s="23">
        <f>16+4+2+2+1+5+5+2+1+1+1+1+1+1+2+14+1+14</f>
        <v>74</v>
      </c>
      <c r="D8" s="24" t="s">
        <v>66</v>
      </c>
      <c r="E8" s="20" t="s">
        <v>74</v>
      </c>
      <c r="F8" s="34"/>
      <c r="G8" s="11">
        <f t="shared" si="0"/>
        <v>0</v>
      </c>
    </row>
    <row r="9" spans="1:10" ht="182.25" customHeight="1" x14ac:dyDescent="0.25">
      <c r="A9" s="21">
        <v>4</v>
      </c>
      <c r="B9" s="22" t="s">
        <v>75</v>
      </c>
      <c r="C9" s="23">
        <f>32+4+2+5+2+1+13</f>
        <v>59</v>
      </c>
      <c r="D9" s="24" t="s">
        <v>64</v>
      </c>
      <c r="E9" s="20" t="s">
        <v>17</v>
      </c>
      <c r="F9" s="34"/>
      <c r="G9" s="11">
        <f t="shared" si="0"/>
        <v>0</v>
      </c>
    </row>
    <row r="10" spans="1:10" ht="156.75" customHeight="1" x14ac:dyDescent="0.25">
      <c r="A10" s="21">
        <v>5</v>
      </c>
      <c r="B10" s="22" t="s">
        <v>84</v>
      </c>
      <c r="C10" s="23">
        <f>16+5+5+2+1</f>
        <v>29</v>
      </c>
      <c r="D10" s="24" t="s">
        <v>64</v>
      </c>
      <c r="E10" s="20" t="s">
        <v>74</v>
      </c>
      <c r="F10" s="34"/>
      <c r="G10" s="11">
        <f t="shared" si="0"/>
        <v>0</v>
      </c>
    </row>
    <row r="11" spans="1:10" ht="172.5" customHeight="1" x14ac:dyDescent="0.25">
      <c r="A11" s="21">
        <v>6</v>
      </c>
      <c r="B11" s="22" t="s">
        <v>85</v>
      </c>
      <c r="C11" s="23">
        <f>2</f>
        <v>2</v>
      </c>
      <c r="D11" s="24" t="s">
        <v>64</v>
      </c>
      <c r="E11" s="20" t="s">
        <v>74</v>
      </c>
      <c r="F11" s="34"/>
      <c r="G11" s="11">
        <f t="shared" si="0"/>
        <v>0</v>
      </c>
    </row>
    <row r="12" spans="1:10" ht="105" x14ac:dyDescent="0.25">
      <c r="A12" s="21">
        <v>7</v>
      </c>
      <c r="B12" s="22" t="s">
        <v>112</v>
      </c>
      <c r="C12" s="23">
        <f>5</f>
        <v>5</v>
      </c>
      <c r="D12" s="24" t="s">
        <v>64</v>
      </c>
      <c r="E12" s="20" t="s">
        <v>74</v>
      </c>
      <c r="F12" s="34"/>
      <c r="G12" s="11">
        <f t="shared" si="0"/>
        <v>0</v>
      </c>
    </row>
    <row r="13" spans="1:10" ht="45" x14ac:dyDescent="0.25">
      <c r="A13" s="21">
        <v>8</v>
      </c>
      <c r="B13" s="22" t="s">
        <v>76</v>
      </c>
      <c r="C13" s="23">
        <f>16+4+2+2+5+1+2+1+1+2+14+1+15</f>
        <v>66</v>
      </c>
      <c r="D13" s="24" t="s">
        <v>64</v>
      </c>
      <c r="E13" s="20" t="s">
        <v>74</v>
      </c>
      <c r="F13" s="34"/>
      <c r="G13" s="11">
        <f t="shared" si="0"/>
        <v>0</v>
      </c>
    </row>
    <row r="14" spans="1:10" ht="30" x14ac:dyDescent="0.25">
      <c r="A14" s="21">
        <v>9</v>
      </c>
      <c r="B14" s="22" t="s">
        <v>21</v>
      </c>
      <c r="C14" s="23">
        <f>16+4+2+2+5+1+2+1+1+2+14+1+15</f>
        <v>66</v>
      </c>
      <c r="D14" s="24" t="s">
        <v>64</v>
      </c>
      <c r="E14" s="20" t="s">
        <v>74</v>
      </c>
      <c r="F14" s="34"/>
      <c r="G14" s="11">
        <f t="shared" si="0"/>
        <v>0</v>
      </c>
    </row>
    <row r="15" spans="1:10" ht="45" x14ac:dyDescent="0.25">
      <c r="A15" s="21">
        <v>10</v>
      </c>
      <c r="B15" s="22" t="s">
        <v>152</v>
      </c>
      <c r="C15" s="23">
        <f>16+4+2+5+2+2+1+5+1+2+1+1+1+1+1+14+1+15</f>
        <v>75</v>
      </c>
      <c r="D15" s="24" t="s">
        <v>65</v>
      </c>
      <c r="E15" s="20" t="s">
        <v>74</v>
      </c>
      <c r="F15" s="34"/>
      <c r="G15" s="11">
        <f t="shared" si="0"/>
        <v>0</v>
      </c>
    </row>
    <row r="16" spans="1:10" ht="44.25" x14ac:dyDescent="0.25">
      <c r="A16" s="21">
        <v>11</v>
      </c>
      <c r="B16" s="22" t="s">
        <v>153</v>
      </c>
      <c r="C16" s="23">
        <f>3+2+1+1+1+1</f>
        <v>9</v>
      </c>
      <c r="D16" s="24" t="s">
        <v>65</v>
      </c>
      <c r="E16" s="20" t="s">
        <v>74</v>
      </c>
      <c r="F16" s="34"/>
      <c r="G16" s="11">
        <f t="shared" si="0"/>
        <v>0</v>
      </c>
    </row>
    <row r="17" spans="1:7" ht="44.25" x14ac:dyDescent="0.25">
      <c r="A17" s="21">
        <v>12</v>
      </c>
      <c r="B17" s="22" t="s">
        <v>154</v>
      </c>
      <c r="C17" s="23">
        <f>5+1+2</f>
        <v>8</v>
      </c>
      <c r="D17" s="24" t="s">
        <v>65</v>
      </c>
      <c r="E17" s="20" t="s">
        <v>74</v>
      </c>
      <c r="F17" s="34"/>
      <c r="G17" s="11">
        <f t="shared" si="0"/>
        <v>0</v>
      </c>
    </row>
    <row r="18" spans="1:7" ht="28.5" x14ac:dyDescent="0.25">
      <c r="A18" s="21">
        <v>13</v>
      </c>
      <c r="B18" s="66" t="s">
        <v>97</v>
      </c>
      <c r="C18" s="23">
        <f>2</f>
        <v>2</v>
      </c>
      <c r="D18" s="24" t="s">
        <v>65</v>
      </c>
      <c r="E18" s="20" t="s">
        <v>74</v>
      </c>
      <c r="F18" s="34"/>
      <c r="G18" s="11">
        <f t="shared" si="0"/>
        <v>0</v>
      </c>
    </row>
    <row r="19" spans="1:7" ht="15.75" x14ac:dyDescent="0.25">
      <c r="A19" s="21">
        <v>14</v>
      </c>
      <c r="B19" s="66" t="s">
        <v>110</v>
      </c>
      <c r="C19" s="23">
        <f>5+5+2+1+2</f>
        <v>15</v>
      </c>
      <c r="D19" s="24" t="s">
        <v>65</v>
      </c>
      <c r="E19" s="20" t="s">
        <v>74</v>
      </c>
      <c r="F19" s="34"/>
      <c r="G19" s="11">
        <f t="shared" si="0"/>
        <v>0</v>
      </c>
    </row>
    <row r="20" spans="1:7" ht="119.25" x14ac:dyDescent="0.25">
      <c r="A20" s="21">
        <v>15</v>
      </c>
      <c r="B20" s="22" t="s">
        <v>77</v>
      </c>
      <c r="C20" s="23">
        <f>20+2+4+5+2+2+5+5+2+1+1+1+1+1+1+1+1+1+2+14+1+14</f>
        <v>87</v>
      </c>
      <c r="D20" s="24" t="s">
        <v>96</v>
      </c>
      <c r="E20" s="20" t="s">
        <v>79</v>
      </c>
      <c r="F20" s="34"/>
      <c r="G20" s="11">
        <f t="shared" si="0"/>
        <v>0</v>
      </c>
    </row>
    <row r="21" spans="1:7" ht="15.75" x14ac:dyDescent="0.25">
      <c r="A21" s="21">
        <v>16</v>
      </c>
      <c r="B21" s="25" t="s">
        <v>78</v>
      </c>
      <c r="C21" s="23">
        <f>20+2+4+5+2+2+5+5+2+1+1+1+1+1+1+1+1+1+2+14+15</f>
        <v>87</v>
      </c>
      <c r="D21" s="24" t="s">
        <v>65</v>
      </c>
      <c r="E21" s="20" t="s">
        <v>79</v>
      </c>
      <c r="F21" s="34"/>
      <c r="G21" s="11">
        <f t="shared" si="0"/>
        <v>0</v>
      </c>
    </row>
    <row r="22" spans="1:7" ht="60" x14ac:dyDescent="0.25">
      <c r="A22" s="21">
        <v>17</v>
      </c>
      <c r="B22" s="22" t="s">
        <v>103</v>
      </c>
      <c r="C22" s="23">
        <f>5+1+2</f>
        <v>8</v>
      </c>
      <c r="D22" s="24" t="s">
        <v>65</v>
      </c>
      <c r="E22" s="20" t="s">
        <v>68</v>
      </c>
      <c r="F22" s="34"/>
      <c r="G22" s="11">
        <f t="shared" si="0"/>
        <v>0</v>
      </c>
    </row>
    <row r="23" spans="1:7" ht="89.25" x14ac:dyDescent="0.25">
      <c r="A23" s="21">
        <v>18</v>
      </c>
      <c r="B23" s="22" t="s">
        <v>22</v>
      </c>
      <c r="C23" s="23">
        <f>5+1+2</f>
        <v>8</v>
      </c>
      <c r="D23" s="24" t="s">
        <v>65</v>
      </c>
      <c r="E23" s="20" t="s">
        <v>68</v>
      </c>
      <c r="F23" s="34"/>
      <c r="G23" s="11">
        <f t="shared" si="0"/>
        <v>0</v>
      </c>
    </row>
    <row r="24" spans="1:7" ht="122.25" customHeight="1" x14ac:dyDescent="0.25">
      <c r="A24" s="21">
        <v>19</v>
      </c>
      <c r="B24" s="22" t="s">
        <v>115</v>
      </c>
      <c r="C24" s="23">
        <f>10</f>
        <v>10</v>
      </c>
      <c r="D24" s="24" t="s">
        <v>66</v>
      </c>
      <c r="E24" s="20" t="s">
        <v>68</v>
      </c>
      <c r="F24" s="34"/>
      <c r="G24" s="11">
        <f t="shared" si="0"/>
        <v>0</v>
      </c>
    </row>
    <row r="25" spans="1:7" ht="177.75" customHeight="1" x14ac:dyDescent="0.25">
      <c r="A25" s="21">
        <v>20</v>
      </c>
      <c r="B25" s="22" t="s">
        <v>133</v>
      </c>
      <c r="C25" s="23">
        <v>15</v>
      </c>
      <c r="D25" s="24" t="s">
        <v>66</v>
      </c>
      <c r="E25" s="20" t="s">
        <v>79</v>
      </c>
      <c r="F25" s="34"/>
      <c r="G25" s="11">
        <f t="shared" si="0"/>
        <v>0</v>
      </c>
    </row>
    <row r="26" spans="1:7" ht="75" customHeight="1" x14ac:dyDescent="0.25">
      <c r="A26" s="21">
        <v>21</v>
      </c>
      <c r="B26" s="22" t="s">
        <v>23</v>
      </c>
      <c r="C26" s="23">
        <f>2+14</f>
        <v>16</v>
      </c>
      <c r="D26" s="24" t="s">
        <v>65</v>
      </c>
      <c r="E26" s="20" t="s">
        <v>68</v>
      </c>
      <c r="F26" s="34"/>
      <c r="G26" s="11">
        <f t="shared" si="0"/>
        <v>0</v>
      </c>
    </row>
    <row r="27" spans="1:7" ht="60" x14ac:dyDescent="0.25">
      <c r="A27" s="21">
        <v>22</v>
      </c>
      <c r="B27" s="22" t="s">
        <v>80</v>
      </c>
      <c r="C27" s="23">
        <f>32</f>
        <v>32</v>
      </c>
      <c r="D27" s="24" t="s">
        <v>65</v>
      </c>
      <c r="E27" s="20" t="s">
        <v>74</v>
      </c>
      <c r="F27" s="34"/>
      <c r="G27" s="11">
        <f t="shared" si="0"/>
        <v>0</v>
      </c>
    </row>
    <row r="28" spans="1:7" ht="44.25" x14ac:dyDescent="0.25">
      <c r="A28" s="21">
        <v>23</v>
      </c>
      <c r="B28" s="22" t="s">
        <v>24</v>
      </c>
      <c r="C28" s="23">
        <f>5+2</f>
        <v>7</v>
      </c>
      <c r="D28" s="24" t="s">
        <v>65</v>
      </c>
      <c r="E28" s="20" t="s">
        <v>74</v>
      </c>
      <c r="F28" s="34"/>
      <c r="G28" s="11">
        <f t="shared" si="0"/>
        <v>0</v>
      </c>
    </row>
    <row r="29" spans="1:7" ht="74.25" x14ac:dyDescent="0.25">
      <c r="A29" s="21">
        <v>24</v>
      </c>
      <c r="B29" s="22" t="s">
        <v>156</v>
      </c>
      <c r="C29" s="23">
        <f>1+15</f>
        <v>16</v>
      </c>
      <c r="D29" s="24" t="s">
        <v>65</v>
      </c>
      <c r="E29" s="20" t="s">
        <v>74</v>
      </c>
      <c r="F29" s="34"/>
      <c r="G29" s="11">
        <f t="shared" si="0"/>
        <v>0</v>
      </c>
    </row>
    <row r="30" spans="1:7" ht="90" x14ac:dyDescent="0.25">
      <c r="A30" s="21">
        <v>25</v>
      </c>
      <c r="B30" s="22" t="s">
        <v>25</v>
      </c>
      <c r="C30" s="23">
        <f>16+28</f>
        <v>44</v>
      </c>
      <c r="D30" s="24" t="s">
        <v>66</v>
      </c>
      <c r="E30" s="20" t="s">
        <v>81</v>
      </c>
      <c r="F30" s="34"/>
      <c r="G30" s="11">
        <f t="shared" si="0"/>
        <v>0</v>
      </c>
    </row>
    <row r="31" spans="1:7" ht="192.75" x14ac:dyDescent="0.25">
      <c r="A31" s="21">
        <v>26</v>
      </c>
      <c r="B31" s="22" t="s">
        <v>107</v>
      </c>
      <c r="C31" s="23">
        <f>29+14</f>
        <v>43</v>
      </c>
      <c r="D31" s="24" t="s">
        <v>64</v>
      </c>
      <c r="E31" s="20" t="s">
        <v>17</v>
      </c>
      <c r="F31" s="34"/>
      <c r="G31" s="11">
        <f t="shared" si="0"/>
        <v>0</v>
      </c>
    </row>
    <row r="32" spans="1:7" ht="207" x14ac:dyDescent="0.25">
      <c r="A32" s="21">
        <v>27</v>
      </c>
      <c r="B32" s="22" t="s">
        <v>108</v>
      </c>
      <c r="C32" s="23">
        <f>2+14</f>
        <v>16</v>
      </c>
      <c r="D32" s="24" t="s">
        <v>64</v>
      </c>
      <c r="E32" s="20" t="s">
        <v>74</v>
      </c>
      <c r="F32" s="34"/>
      <c r="G32" s="11">
        <f t="shared" si="0"/>
        <v>0</v>
      </c>
    </row>
    <row r="33" spans="1:7" ht="60" x14ac:dyDescent="0.25">
      <c r="A33" s="21">
        <v>28</v>
      </c>
      <c r="B33" s="22" t="s">
        <v>26</v>
      </c>
      <c r="C33" s="23">
        <f>5+1+10+1+1+4</f>
        <v>22</v>
      </c>
      <c r="D33" s="24" t="s">
        <v>65</v>
      </c>
      <c r="E33" s="20" t="s">
        <v>74</v>
      </c>
      <c r="F33" s="34"/>
      <c r="G33" s="11">
        <f t="shared" si="0"/>
        <v>0</v>
      </c>
    </row>
    <row r="34" spans="1:7" ht="60" x14ac:dyDescent="0.25">
      <c r="A34" s="21">
        <v>29</v>
      </c>
      <c r="B34" s="22" t="s">
        <v>27</v>
      </c>
      <c r="C34" s="23">
        <v>28</v>
      </c>
      <c r="D34" s="24" t="s">
        <v>65</v>
      </c>
      <c r="E34" s="20" t="s">
        <v>74</v>
      </c>
      <c r="F34" s="34"/>
      <c r="G34" s="11">
        <f t="shared" ref="G34" si="1">F34*C34</f>
        <v>0</v>
      </c>
    </row>
    <row r="35" spans="1:7" ht="105" x14ac:dyDescent="0.25">
      <c r="A35" s="21">
        <v>30</v>
      </c>
      <c r="B35" s="22" t="s">
        <v>88</v>
      </c>
      <c r="C35" s="23">
        <v>1</v>
      </c>
      <c r="D35" s="24" t="s">
        <v>65</v>
      </c>
      <c r="E35" s="20" t="s">
        <v>74</v>
      </c>
      <c r="F35" s="34"/>
      <c r="G35" s="11">
        <f t="shared" si="0"/>
        <v>0</v>
      </c>
    </row>
    <row r="36" spans="1:7" ht="135" x14ac:dyDescent="0.25">
      <c r="A36" s="21">
        <v>31</v>
      </c>
      <c r="B36" s="22" t="s">
        <v>123</v>
      </c>
      <c r="C36" s="23">
        <f>2+1</f>
        <v>3</v>
      </c>
      <c r="D36" s="24" t="s">
        <v>65</v>
      </c>
      <c r="E36" s="20" t="s">
        <v>74</v>
      </c>
      <c r="F36" s="34"/>
      <c r="G36" s="11">
        <f t="shared" si="0"/>
        <v>0</v>
      </c>
    </row>
    <row r="37" spans="1:7" ht="135" x14ac:dyDescent="0.25">
      <c r="A37" s="21">
        <v>32</v>
      </c>
      <c r="B37" s="22" t="s">
        <v>89</v>
      </c>
      <c r="C37" s="23">
        <f>1+2+1</f>
        <v>4</v>
      </c>
      <c r="D37" s="24" t="s">
        <v>64</v>
      </c>
      <c r="E37" s="20" t="s">
        <v>74</v>
      </c>
      <c r="F37" s="34"/>
      <c r="G37" s="11">
        <f t="shared" si="0"/>
        <v>0</v>
      </c>
    </row>
    <row r="38" spans="1:7" ht="30" x14ac:dyDescent="0.25">
      <c r="A38" s="21">
        <v>33</v>
      </c>
      <c r="B38" s="22" t="s">
        <v>28</v>
      </c>
      <c r="C38" s="23">
        <f>16+3+5+10+4+1+4</f>
        <v>43</v>
      </c>
      <c r="D38" s="24" t="s">
        <v>66</v>
      </c>
      <c r="E38" s="20" t="s">
        <v>74</v>
      </c>
      <c r="F38" s="34"/>
      <c r="G38" s="11">
        <f t="shared" si="0"/>
        <v>0</v>
      </c>
    </row>
    <row r="39" spans="1:7" ht="95.25" customHeight="1" x14ac:dyDescent="0.25">
      <c r="A39" s="21">
        <v>34</v>
      </c>
      <c r="B39" s="22" t="s">
        <v>102</v>
      </c>
      <c r="C39" s="23">
        <f>2</f>
        <v>2</v>
      </c>
      <c r="D39" s="24" t="s">
        <v>65</v>
      </c>
      <c r="E39" s="20" t="s">
        <v>74</v>
      </c>
      <c r="F39" s="34"/>
      <c r="G39" s="11">
        <f t="shared" si="0"/>
        <v>0</v>
      </c>
    </row>
    <row r="40" spans="1:7" ht="96.75" customHeight="1" x14ac:dyDescent="0.25">
      <c r="A40" s="21">
        <v>35</v>
      </c>
      <c r="B40" s="22" t="s">
        <v>29</v>
      </c>
      <c r="C40" s="23">
        <f>1+1+1+1+2</f>
        <v>6</v>
      </c>
      <c r="D40" s="24" t="s">
        <v>65</v>
      </c>
      <c r="E40" s="20" t="s">
        <v>74</v>
      </c>
      <c r="F40" s="34"/>
      <c r="G40" s="11">
        <f t="shared" si="0"/>
        <v>0</v>
      </c>
    </row>
    <row r="41" spans="1:7" ht="105" customHeight="1" x14ac:dyDescent="0.25">
      <c r="A41" s="21">
        <v>36</v>
      </c>
      <c r="B41" s="22" t="s">
        <v>82</v>
      </c>
      <c r="C41" s="23">
        <f>160+20+10+140+84</f>
        <v>414</v>
      </c>
      <c r="D41" s="24" t="s">
        <v>66</v>
      </c>
      <c r="E41" s="20" t="s">
        <v>74</v>
      </c>
      <c r="F41" s="34"/>
      <c r="G41" s="11">
        <f t="shared" si="0"/>
        <v>0</v>
      </c>
    </row>
    <row r="42" spans="1:7" ht="134.25" x14ac:dyDescent="0.25">
      <c r="A42" s="21">
        <v>37</v>
      </c>
      <c r="B42" s="22" t="s">
        <v>117</v>
      </c>
      <c r="C42" s="23">
        <f>224+28+28+60+24+12+196+140</f>
        <v>712</v>
      </c>
      <c r="D42" s="24" t="s">
        <v>66</v>
      </c>
      <c r="E42" s="20" t="s">
        <v>141</v>
      </c>
      <c r="F42" s="34"/>
      <c r="G42" s="11">
        <f t="shared" si="0"/>
        <v>0</v>
      </c>
    </row>
    <row r="43" spans="1:7" ht="82.5" customHeight="1" x14ac:dyDescent="0.25">
      <c r="A43" s="21">
        <v>38</v>
      </c>
      <c r="B43" s="22" t="s">
        <v>31</v>
      </c>
      <c r="C43" s="23">
        <f>384+96+28+36+60+48+24+48+12+120+12+120+48+24+12+24+24+24+336+12+360</f>
        <v>1852</v>
      </c>
      <c r="D43" s="24" t="s">
        <v>66</v>
      </c>
      <c r="E43" s="20" t="s">
        <v>142</v>
      </c>
      <c r="F43" s="34"/>
      <c r="G43" s="11">
        <f t="shared" si="0"/>
        <v>0</v>
      </c>
    </row>
    <row r="44" spans="1:7" ht="103.5" x14ac:dyDescent="0.25">
      <c r="A44" s="21">
        <v>39</v>
      </c>
      <c r="B44" s="62" t="s">
        <v>158</v>
      </c>
      <c r="C44" s="63">
        <v>2</v>
      </c>
      <c r="D44" s="64" t="s">
        <v>65</v>
      </c>
      <c r="E44" s="20" t="s">
        <v>74</v>
      </c>
      <c r="F44" s="69"/>
      <c r="G44" s="11">
        <f t="shared" si="0"/>
        <v>0</v>
      </c>
    </row>
    <row r="45" spans="1:7" ht="103.5" x14ac:dyDescent="0.25">
      <c r="A45" s="21">
        <v>40</v>
      </c>
      <c r="B45" s="62" t="s">
        <v>157</v>
      </c>
      <c r="C45" s="63">
        <v>2</v>
      </c>
      <c r="D45" s="64" t="s">
        <v>65</v>
      </c>
      <c r="E45" s="20" t="s">
        <v>74</v>
      </c>
      <c r="F45" s="69"/>
      <c r="G45" s="11">
        <f t="shared" si="0"/>
        <v>0</v>
      </c>
    </row>
    <row r="46" spans="1:7" ht="93.75" customHeight="1" x14ac:dyDescent="0.25">
      <c r="A46" s="21">
        <v>41</v>
      </c>
      <c r="B46" s="22" t="s">
        <v>159</v>
      </c>
      <c r="C46" s="23">
        <f>3</f>
        <v>3</v>
      </c>
      <c r="D46" s="24" t="s">
        <v>64</v>
      </c>
      <c r="E46" s="20" t="s">
        <v>74</v>
      </c>
      <c r="F46" s="34"/>
      <c r="G46" s="11">
        <f t="shared" si="0"/>
        <v>0</v>
      </c>
    </row>
    <row r="47" spans="1:7" ht="45" x14ac:dyDescent="0.25">
      <c r="A47" s="21">
        <v>42</v>
      </c>
      <c r="B47" s="22" t="s">
        <v>160</v>
      </c>
      <c r="C47" s="23">
        <v>1</v>
      </c>
      <c r="D47" s="24" t="s">
        <v>66</v>
      </c>
      <c r="E47" s="20" t="s">
        <v>74</v>
      </c>
      <c r="F47" s="34"/>
      <c r="G47" s="11">
        <f t="shared" si="0"/>
        <v>0</v>
      </c>
    </row>
    <row r="48" spans="1:7" ht="105" x14ac:dyDescent="0.25">
      <c r="A48" s="21">
        <v>43</v>
      </c>
      <c r="B48" s="22" t="s">
        <v>87</v>
      </c>
      <c r="C48" s="23">
        <f>2+2</f>
        <v>4</v>
      </c>
      <c r="D48" s="24" t="s">
        <v>66</v>
      </c>
      <c r="E48" s="20" t="s">
        <v>74</v>
      </c>
      <c r="F48" s="34"/>
      <c r="G48" s="11">
        <f t="shared" si="0"/>
        <v>0</v>
      </c>
    </row>
    <row r="49" spans="1:15" ht="59.25" x14ac:dyDescent="0.25">
      <c r="A49" s="21">
        <v>44</v>
      </c>
      <c r="B49" s="22" t="s">
        <v>32</v>
      </c>
      <c r="C49" s="23">
        <v>110</v>
      </c>
      <c r="D49" s="24" t="s">
        <v>66</v>
      </c>
      <c r="E49" s="20" t="s">
        <v>74</v>
      </c>
      <c r="F49" s="34"/>
      <c r="G49" s="11">
        <f t="shared" si="0"/>
        <v>0</v>
      </c>
    </row>
    <row r="50" spans="1:15" ht="75" x14ac:dyDescent="0.25">
      <c r="A50" s="21">
        <v>45</v>
      </c>
      <c r="B50" s="66" t="s">
        <v>161</v>
      </c>
      <c r="C50" s="23">
        <v>34</v>
      </c>
      <c r="D50" s="24" t="s">
        <v>65</v>
      </c>
      <c r="E50" s="20" t="s">
        <v>74</v>
      </c>
      <c r="F50" s="34"/>
      <c r="G50" s="11">
        <f t="shared" si="0"/>
        <v>0</v>
      </c>
    </row>
    <row r="51" spans="1:15" ht="120" x14ac:dyDescent="0.25">
      <c r="A51" s="21">
        <v>46</v>
      </c>
      <c r="B51" s="22" t="s">
        <v>33</v>
      </c>
      <c r="C51" s="23">
        <f>5+21+1+5+2+1+2</f>
        <v>37</v>
      </c>
      <c r="D51" s="24" t="s">
        <v>66</v>
      </c>
      <c r="E51" s="20" t="s">
        <v>74</v>
      </c>
      <c r="F51" s="34"/>
      <c r="G51" s="11">
        <f t="shared" si="0"/>
        <v>0</v>
      </c>
    </row>
    <row r="52" spans="1:15" ht="75" x14ac:dyDescent="0.25">
      <c r="A52" s="21">
        <v>47</v>
      </c>
      <c r="B52" s="22" t="s">
        <v>34</v>
      </c>
      <c r="C52" s="23">
        <f>120</f>
        <v>120</v>
      </c>
      <c r="D52" s="24" t="s">
        <v>66</v>
      </c>
      <c r="E52" s="20" t="s">
        <v>74</v>
      </c>
      <c r="F52" s="34"/>
      <c r="G52" s="11">
        <f t="shared" si="0"/>
        <v>0</v>
      </c>
    </row>
    <row r="53" spans="1:15" ht="28.5" x14ac:dyDescent="0.25">
      <c r="A53" s="21">
        <v>48</v>
      </c>
      <c r="B53" s="66" t="s">
        <v>35</v>
      </c>
      <c r="C53" s="23">
        <f>10+1+2</f>
        <v>13</v>
      </c>
      <c r="D53" s="24" t="s">
        <v>65</v>
      </c>
      <c r="E53" s="20" t="s">
        <v>74</v>
      </c>
      <c r="F53" s="34"/>
      <c r="G53" s="11">
        <f t="shared" si="0"/>
        <v>0</v>
      </c>
    </row>
    <row r="54" spans="1:15" ht="134.25" x14ac:dyDescent="0.25">
      <c r="A54" s="21">
        <v>49</v>
      </c>
      <c r="B54" s="22" t="s">
        <v>106</v>
      </c>
      <c r="C54" s="23">
        <f>1</f>
        <v>1</v>
      </c>
      <c r="D54" s="24" t="s">
        <v>64</v>
      </c>
      <c r="E54" s="20" t="s">
        <v>74</v>
      </c>
      <c r="F54" s="34"/>
      <c r="G54" s="11">
        <f t="shared" si="0"/>
        <v>0</v>
      </c>
    </row>
    <row r="55" spans="1:15" ht="43.5" x14ac:dyDescent="0.25">
      <c r="A55" s="21">
        <v>50</v>
      </c>
      <c r="B55" s="66" t="s">
        <v>92</v>
      </c>
      <c r="C55" s="23">
        <v>2</v>
      </c>
      <c r="D55" s="24" t="s">
        <v>66</v>
      </c>
      <c r="E55" s="20" t="s">
        <v>74</v>
      </c>
      <c r="F55" s="34"/>
      <c r="G55" s="11">
        <f t="shared" si="0"/>
        <v>0</v>
      </c>
    </row>
    <row r="56" spans="1:15" ht="37.5" x14ac:dyDescent="0.25">
      <c r="A56" s="21">
        <v>51</v>
      </c>
      <c r="B56" s="66" t="s">
        <v>93</v>
      </c>
      <c r="C56" s="23">
        <f>2+2</f>
        <v>4</v>
      </c>
      <c r="D56" s="24" t="s">
        <v>65</v>
      </c>
      <c r="E56" s="20" t="s">
        <v>74</v>
      </c>
      <c r="F56" s="34"/>
      <c r="G56" s="11">
        <f t="shared" si="0"/>
        <v>0</v>
      </c>
      <c r="O56" s="70"/>
    </row>
    <row r="57" spans="1:15" ht="73.5" x14ac:dyDescent="0.25">
      <c r="A57" s="21">
        <v>52</v>
      </c>
      <c r="B57" s="66" t="s">
        <v>94</v>
      </c>
      <c r="C57" s="23">
        <f>2+2</f>
        <v>4</v>
      </c>
      <c r="D57" s="24" t="s">
        <v>64</v>
      </c>
      <c r="E57" s="20" t="s">
        <v>74</v>
      </c>
      <c r="F57" s="34"/>
      <c r="G57" s="11">
        <f t="shared" si="0"/>
        <v>0</v>
      </c>
      <c r="O57" s="70"/>
    </row>
    <row r="58" spans="1:15" ht="74.25" x14ac:dyDescent="0.25">
      <c r="A58" s="21">
        <v>53</v>
      </c>
      <c r="B58" s="66" t="s">
        <v>95</v>
      </c>
      <c r="C58" s="23">
        <f>2+2</f>
        <v>4</v>
      </c>
      <c r="D58" s="24" t="s">
        <v>96</v>
      </c>
      <c r="E58" s="20" t="s">
        <v>74</v>
      </c>
      <c r="F58" s="34"/>
      <c r="G58" s="11">
        <f t="shared" si="0"/>
        <v>0</v>
      </c>
    </row>
    <row r="59" spans="1:15" ht="45" x14ac:dyDescent="0.25">
      <c r="A59" s="21">
        <v>54</v>
      </c>
      <c r="B59" s="22" t="s">
        <v>36</v>
      </c>
      <c r="C59" s="23">
        <f>1+1</f>
        <v>2</v>
      </c>
      <c r="D59" s="24" t="s">
        <v>65</v>
      </c>
      <c r="E59" s="20" t="s">
        <v>74</v>
      </c>
      <c r="F59" s="34"/>
      <c r="G59" s="11">
        <f t="shared" si="0"/>
        <v>0</v>
      </c>
    </row>
    <row r="60" spans="1:15" ht="185.25" customHeight="1" x14ac:dyDescent="0.25">
      <c r="A60" s="21">
        <v>55</v>
      </c>
      <c r="B60" s="22" t="s">
        <v>100</v>
      </c>
      <c r="C60" s="23">
        <f>2</f>
        <v>2</v>
      </c>
      <c r="D60" s="24" t="s">
        <v>64</v>
      </c>
      <c r="E60" s="20" t="s">
        <v>74</v>
      </c>
      <c r="F60" s="34"/>
      <c r="G60" s="11">
        <f t="shared" si="0"/>
        <v>0</v>
      </c>
    </row>
    <row r="61" spans="1:15" ht="89.25" x14ac:dyDescent="0.25">
      <c r="A61" s="21">
        <v>56</v>
      </c>
      <c r="B61" s="22" t="s">
        <v>37</v>
      </c>
      <c r="C61" s="23">
        <f>1</f>
        <v>1</v>
      </c>
      <c r="D61" s="24" t="s">
        <v>64</v>
      </c>
      <c r="E61" s="20" t="s">
        <v>74</v>
      </c>
      <c r="F61" s="34"/>
      <c r="G61" s="11">
        <f t="shared" si="0"/>
        <v>0</v>
      </c>
    </row>
    <row r="62" spans="1:15" ht="29.25" x14ac:dyDescent="0.25">
      <c r="A62" s="21">
        <v>57</v>
      </c>
      <c r="B62" s="22" t="s">
        <v>104</v>
      </c>
      <c r="C62" s="23">
        <f>1</f>
        <v>1</v>
      </c>
      <c r="D62" s="24" t="s">
        <v>65</v>
      </c>
      <c r="E62" s="20" t="s">
        <v>79</v>
      </c>
      <c r="F62" s="34"/>
      <c r="G62" s="11">
        <f t="shared" si="0"/>
        <v>0</v>
      </c>
    </row>
    <row r="63" spans="1:15" ht="28.5" x14ac:dyDescent="0.25">
      <c r="A63" s="21">
        <v>58</v>
      </c>
      <c r="B63" s="66" t="s">
        <v>105</v>
      </c>
      <c r="C63" s="23">
        <f>1</f>
        <v>1</v>
      </c>
      <c r="D63" s="24" t="s">
        <v>65</v>
      </c>
      <c r="E63" s="20" t="s">
        <v>79</v>
      </c>
      <c r="F63" s="34"/>
      <c r="G63" s="11">
        <f t="shared" si="0"/>
        <v>0</v>
      </c>
    </row>
    <row r="64" spans="1:15" ht="135" x14ac:dyDescent="0.25">
      <c r="A64" s="21">
        <v>59</v>
      </c>
      <c r="B64" s="22" t="s">
        <v>119</v>
      </c>
      <c r="C64" s="23">
        <f>1+1</f>
        <v>2</v>
      </c>
      <c r="D64" s="24" t="s">
        <v>66</v>
      </c>
      <c r="E64" s="20" t="s">
        <v>74</v>
      </c>
      <c r="F64" s="34"/>
      <c r="G64" s="11">
        <f t="shared" si="0"/>
        <v>0</v>
      </c>
    </row>
    <row r="65" spans="1:17" ht="164.25" x14ac:dyDescent="0.25">
      <c r="A65" s="21">
        <v>60</v>
      </c>
      <c r="B65" s="22" t="s">
        <v>38</v>
      </c>
      <c r="C65" s="23">
        <f>2</f>
        <v>2</v>
      </c>
      <c r="D65" s="24" t="s">
        <v>64</v>
      </c>
      <c r="E65" s="20" t="s">
        <v>74</v>
      </c>
      <c r="F65" s="34"/>
      <c r="G65" s="11">
        <f t="shared" si="0"/>
        <v>0</v>
      </c>
    </row>
    <row r="66" spans="1:17" ht="149.25" x14ac:dyDescent="0.25">
      <c r="A66" s="21">
        <v>61</v>
      </c>
      <c r="B66" s="22" t="s">
        <v>67</v>
      </c>
      <c r="C66" s="23">
        <f>2</f>
        <v>2</v>
      </c>
      <c r="D66" s="24" t="s">
        <v>64</v>
      </c>
      <c r="E66" s="20" t="s">
        <v>79</v>
      </c>
      <c r="F66" s="34"/>
      <c r="G66" s="11">
        <f t="shared" si="0"/>
        <v>0</v>
      </c>
    </row>
    <row r="67" spans="1:17" ht="194.25" x14ac:dyDescent="0.25">
      <c r="A67" s="21">
        <v>62</v>
      </c>
      <c r="B67" s="22" t="s">
        <v>39</v>
      </c>
      <c r="C67" s="23">
        <v>1</v>
      </c>
      <c r="D67" s="24" t="s">
        <v>66</v>
      </c>
      <c r="E67" s="20" t="s">
        <v>74</v>
      </c>
      <c r="F67" s="34"/>
      <c r="G67" s="11">
        <f t="shared" si="0"/>
        <v>0</v>
      </c>
    </row>
    <row r="68" spans="1:17" ht="150" x14ac:dyDescent="0.25">
      <c r="A68" s="21">
        <v>63</v>
      </c>
      <c r="B68" s="22" t="s">
        <v>43</v>
      </c>
      <c r="C68" s="23">
        <f>2</f>
        <v>2</v>
      </c>
      <c r="D68" s="24" t="s">
        <v>66</v>
      </c>
      <c r="E68" s="20" t="s">
        <v>74</v>
      </c>
      <c r="F68" s="34"/>
      <c r="G68" s="11">
        <f t="shared" si="0"/>
        <v>0</v>
      </c>
    </row>
    <row r="69" spans="1:17" ht="90" x14ac:dyDescent="0.25">
      <c r="A69" s="21">
        <v>64</v>
      </c>
      <c r="B69" s="22" t="s">
        <v>42</v>
      </c>
      <c r="C69" s="23">
        <f>2</f>
        <v>2</v>
      </c>
      <c r="D69" s="24" t="s">
        <v>66</v>
      </c>
      <c r="E69" s="20" t="s">
        <v>74</v>
      </c>
      <c r="F69" s="34"/>
      <c r="G69" s="11">
        <f t="shared" si="0"/>
        <v>0</v>
      </c>
    </row>
    <row r="70" spans="1:17" ht="90" x14ac:dyDescent="0.25">
      <c r="A70" s="21">
        <v>65</v>
      </c>
      <c r="B70" s="22" t="s">
        <v>41</v>
      </c>
      <c r="C70" s="23">
        <f>2</f>
        <v>2</v>
      </c>
      <c r="D70" s="24" t="s">
        <v>65</v>
      </c>
      <c r="E70" s="20" t="s">
        <v>74</v>
      </c>
      <c r="F70" s="34"/>
      <c r="G70" s="11">
        <f t="shared" si="0"/>
        <v>0</v>
      </c>
    </row>
    <row r="71" spans="1:17" ht="75" x14ac:dyDescent="0.25">
      <c r="A71" s="21">
        <v>66</v>
      </c>
      <c r="B71" s="22" t="s">
        <v>40</v>
      </c>
      <c r="C71" s="23">
        <f>24</f>
        <v>24</v>
      </c>
      <c r="D71" s="24" t="s">
        <v>66</v>
      </c>
      <c r="E71" s="20" t="s">
        <v>74</v>
      </c>
      <c r="F71" s="34"/>
      <c r="G71" s="11">
        <f t="shared" si="0"/>
        <v>0</v>
      </c>
    </row>
    <row r="72" spans="1:17" ht="135" x14ac:dyDescent="0.25">
      <c r="A72" s="21">
        <v>67</v>
      </c>
      <c r="B72" s="22" t="s">
        <v>109</v>
      </c>
      <c r="C72" s="23">
        <f>2</f>
        <v>2</v>
      </c>
      <c r="D72" s="24" t="s">
        <v>64</v>
      </c>
      <c r="E72" s="20" t="s">
        <v>74</v>
      </c>
      <c r="F72" s="34"/>
      <c r="G72" s="11">
        <f t="shared" ref="G72:G108" si="2">F72*C72</f>
        <v>0</v>
      </c>
    </row>
    <row r="73" spans="1:17" ht="90" x14ac:dyDescent="0.25">
      <c r="A73" s="21">
        <v>68</v>
      </c>
      <c r="B73" s="22" t="s">
        <v>44</v>
      </c>
      <c r="C73" s="23">
        <f>1+5+5+2+1</f>
        <v>14</v>
      </c>
      <c r="D73" s="24" t="s">
        <v>66</v>
      </c>
      <c r="E73" s="20" t="s">
        <v>74</v>
      </c>
      <c r="F73" s="34"/>
      <c r="G73" s="11">
        <f t="shared" si="2"/>
        <v>0</v>
      </c>
    </row>
    <row r="74" spans="1:17" ht="89.25" x14ac:dyDescent="0.25">
      <c r="A74" s="21">
        <v>69</v>
      </c>
      <c r="B74" s="22" t="s">
        <v>114</v>
      </c>
      <c r="C74" s="23">
        <f>5+1+2</f>
        <v>8</v>
      </c>
      <c r="D74" s="24" t="s">
        <v>64</v>
      </c>
      <c r="E74" s="20" t="s">
        <v>74</v>
      </c>
      <c r="F74" s="34"/>
      <c r="G74" s="11">
        <f t="shared" si="2"/>
        <v>0</v>
      </c>
    </row>
    <row r="75" spans="1:17" ht="109.5" customHeight="1" x14ac:dyDescent="0.25">
      <c r="A75" s="21">
        <v>70</v>
      </c>
      <c r="B75" s="22" t="s">
        <v>45</v>
      </c>
      <c r="C75" s="23">
        <f>2+2</f>
        <v>4</v>
      </c>
      <c r="D75" s="24" t="s">
        <v>65</v>
      </c>
      <c r="E75" s="20" t="s">
        <v>74</v>
      </c>
      <c r="F75" s="34"/>
      <c r="G75" s="11">
        <f t="shared" si="2"/>
        <v>0</v>
      </c>
    </row>
    <row r="76" spans="1:17" ht="30" x14ac:dyDescent="0.25">
      <c r="A76" s="21">
        <v>71</v>
      </c>
      <c r="B76" s="22" t="s">
        <v>46</v>
      </c>
      <c r="C76" s="23">
        <v>2</v>
      </c>
      <c r="D76" s="24" t="s">
        <v>65</v>
      </c>
      <c r="E76" s="20" t="s">
        <v>74</v>
      </c>
      <c r="F76" s="34"/>
      <c r="G76" s="11">
        <f t="shared" si="2"/>
        <v>0</v>
      </c>
    </row>
    <row r="77" spans="1:17" ht="162" x14ac:dyDescent="0.25">
      <c r="A77" s="21">
        <v>72</v>
      </c>
      <c r="B77" s="66" t="s">
        <v>90</v>
      </c>
      <c r="C77" s="23">
        <v>2</v>
      </c>
      <c r="D77" s="24" t="s">
        <v>64</v>
      </c>
      <c r="E77" s="20" t="s">
        <v>74</v>
      </c>
      <c r="F77" s="34"/>
      <c r="G77" s="11">
        <f t="shared" si="2"/>
        <v>0</v>
      </c>
    </row>
    <row r="78" spans="1:17" ht="104.25" x14ac:dyDescent="0.25">
      <c r="A78" s="21">
        <v>73</v>
      </c>
      <c r="B78" s="22" t="s">
        <v>47</v>
      </c>
      <c r="C78" s="23">
        <f>3+1</f>
        <v>4</v>
      </c>
      <c r="D78" s="24" t="s">
        <v>64</v>
      </c>
      <c r="E78" s="20" t="s">
        <v>74</v>
      </c>
      <c r="F78" s="34"/>
      <c r="G78" s="11">
        <f t="shared" si="2"/>
        <v>0</v>
      </c>
      <c r="Q78" s="70"/>
    </row>
    <row r="79" spans="1:17" ht="60" x14ac:dyDescent="0.25">
      <c r="A79" s="21">
        <v>74</v>
      </c>
      <c r="B79" s="22" t="s">
        <v>48</v>
      </c>
      <c r="C79" s="23">
        <v>5</v>
      </c>
      <c r="D79" s="24" t="s">
        <v>65</v>
      </c>
      <c r="E79" s="20" t="s">
        <v>74</v>
      </c>
      <c r="F79" s="34"/>
      <c r="G79" s="11">
        <f t="shared" si="2"/>
        <v>0</v>
      </c>
    </row>
    <row r="80" spans="1:17" ht="30" x14ac:dyDescent="0.25">
      <c r="A80" s="21">
        <v>75</v>
      </c>
      <c r="B80" s="22" t="s">
        <v>121</v>
      </c>
      <c r="C80" s="23">
        <v>3</v>
      </c>
      <c r="D80" s="24" t="s">
        <v>66</v>
      </c>
      <c r="E80" s="20" t="s">
        <v>74</v>
      </c>
      <c r="F80" s="34"/>
      <c r="G80" s="11">
        <f t="shared" si="2"/>
        <v>0</v>
      </c>
    </row>
    <row r="81" spans="1:7" ht="60" x14ac:dyDescent="0.25">
      <c r="A81" s="21">
        <v>76</v>
      </c>
      <c r="B81" s="62" t="s">
        <v>162</v>
      </c>
      <c r="C81" s="63">
        <v>3</v>
      </c>
      <c r="D81" s="24" t="s">
        <v>65</v>
      </c>
      <c r="E81" s="20" t="s">
        <v>74</v>
      </c>
      <c r="F81" s="34"/>
      <c r="G81" s="11">
        <f t="shared" si="2"/>
        <v>0</v>
      </c>
    </row>
    <row r="82" spans="1:7" ht="42.75" x14ac:dyDescent="0.25">
      <c r="A82" s="21">
        <v>77</v>
      </c>
      <c r="B82" s="66" t="s">
        <v>49</v>
      </c>
      <c r="C82" s="23">
        <f>2+1+3+1</f>
        <v>7</v>
      </c>
      <c r="D82" s="24" t="s">
        <v>65</v>
      </c>
      <c r="E82" s="20" t="s">
        <v>74</v>
      </c>
      <c r="F82" s="34"/>
      <c r="G82" s="11">
        <f t="shared" si="2"/>
        <v>0</v>
      </c>
    </row>
    <row r="83" spans="1:7" ht="15.75" x14ac:dyDescent="0.25">
      <c r="A83" s="21">
        <v>78</v>
      </c>
      <c r="B83" s="66" t="s">
        <v>98</v>
      </c>
      <c r="C83" s="23">
        <f>1+1+15</f>
        <v>17</v>
      </c>
      <c r="D83" s="24" t="s">
        <v>65</v>
      </c>
      <c r="E83" s="20" t="s">
        <v>74</v>
      </c>
      <c r="F83" s="24"/>
      <c r="G83" s="11">
        <f t="shared" si="2"/>
        <v>0</v>
      </c>
    </row>
    <row r="84" spans="1:7" ht="30" x14ac:dyDescent="0.25">
      <c r="A84" s="21">
        <v>79</v>
      </c>
      <c r="B84" s="22" t="s">
        <v>99</v>
      </c>
      <c r="C84" s="23">
        <f>8+2+1+1+1+1+1+1+1+3+1+1+4+1+1</f>
        <v>28</v>
      </c>
      <c r="D84" s="24" t="s">
        <v>66</v>
      </c>
      <c r="E84" s="20" t="s">
        <v>74</v>
      </c>
      <c r="F84" s="34"/>
      <c r="G84" s="11">
        <f t="shared" si="2"/>
        <v>0</v>
      </c>
    </row>
    <row r="85" spans="1:7" ht="76.5" customHeight="1" x14ac:dyDescent="0.25">
      <c r="A85" s="21">
        <v>80</v>
      </c>
      <c r="B85" s="22" t="s">
        <v>50</v>
      </c>
      <c r="C85" s="23">
        <f>12+12+12+12</f>
        <v>48</v>
      </c>
      <c r="D85" s="24" t="s">
        <v>66</v>
      </c>
      <c r="E85" s="20" t="s">
        <v>74</v>
      </c>
      <c r="F85" s="34"/>
      <c r="G85" s="11">
        <f t="shared" si="2"/>
        <v>0</v>
      </c>
    </row>
    <row r="86" spans="1:7" ht="135" customHeight="1" x14ac:dyDescent="0.25">
      <c r="A86" s="21">
        <v>81</v>
      </c>
      <c r="B86" s="22" t="s">
        <v>118</v>
      </c>
      <c r="C86" s="23">
        <f>1+1</f>
        <v>2</v>
      </c>
      <c r="D86" s="24" t="s">
        <v>64</v>
      </c>
      <c r="E86" s="20" t="s">
        <v>74</v>
      </c>
      <c r="F86" s="34"/>
      <c r="G86" s="11">
        <f t="shared" si="2"/>
        <v>0</v>
      </c>
    </row>
    <row r="87" spans="1:7" ht="168" customHeight="1" x14ac:dyDescent="0.25">
      <c r="A87" s="21">
        <v>82</v>
      </c>
      <c r="B87" s="65" t="s">
        <v>113</v>
      </c>
      <c r="C87" s="23">
        <f>1+1+1+1+1+1</f>
        <v>6</v>
      </c>
      <c r="D87" s="24" t="s">
        <v>64</v>
      </c>
      <c r="E87" s="20" t="s">
        <v>74</v>
      </c>
      <c r="F87" s="34"/>
      <c r="G87" s="11">
        <f t="shared" si="2"/>
        <v>0</v>
      </c>
    </row>
    <row r="88" spans="1:7" ht="168" customHeight="1" x14ac:dyDescent="0.25">
      <c r="A88" s="21">
        <v>83</v>
      </c>
      <c r="B88" s="65" t="s">
        <v>116</v>
      </c>
      <c r="C88" s="23">
        <f>1+1+1</f>
        <v>3</v>
      </c>
      <c r="D88" s="24" t="s">
        <v>64</v>
      </c>
      <c r="E88" s="20" t="s">
        <v>74</v>
      </c>
      <c r="F88" s="34"/>
      <c r="G88" s="11">
        <f t="shared" si="2"/>
        <v>0</v>
      </c>
    </row>
    <row r="89" spans="1:7" ht="172.5" customHeight="1" x14ac:dyDescent="0.25">
      <c r="A89" s="21">
        <v>84</v>
      </c>
      <c r="B89" s="22" t="s">
        <v>83</v>
      </c>
      <c r="C89" s="23">
        <f>7+1+1+1+1+1+1</f>
        <v>13</v>
      </c>
      <c r="D89" s="24" t="s">
        <v>64</v>
      </c>
      <c r="E89" s="20" t="s">
        <v>74</v>
      </c>
      <c r="F89" s="34"/>
      <c r="G89" s="11">
        <f t="shared" si="2"/>
        <v>0</v>
      </c>
    </row>
    <row r="90" spans="1:7" ht="75" x14ac:dyDescent="0.25">
      <c r="A90" s="21">
        <v>85</v>
      </c>
      <c r="B90" s="22" t="s">
        <v>51</v>
      </c>
      <c r="C90" s="23">
        <f>30+24+48</f>
        <v>102</v>
      </c>
      <c r="D90" s="24" t="s">
        <v>66</v>
      </c>
      <c r="E90" s="20" t="s">
        <v>74</v>
      </c>
      <c r="F90" s="34"/>
      <c r="G90" s="11">
        <f t="shared" si="2"/>
        <v>0</v>
      </c>
    </row>
    <row r="91" spans="1:7" ht="96.75" customHeight="1" x14ac:dyDescent="0.25">
      <c r="A91" s="21">
        <v>86</v>
      </c>
      <c r="B91" s="22" t="s">
        <v>52</v>
      </c>
      <c r="C91" s="23">
        <v>50</v>
      </c>
      <c r="D91" s="24" t="s">
        <v>65</v>
      </c>
      <c r="E91" s="20" t="s">
        <v>74</v>
      </c>
      <c r="F91" s="34"/>
      <c r="G91" s="11">
        <f t="shared" si="2"/>
        <v>0</v>
      </c>
    </row>
    <row r="92" spans="1:7" ht="88.5" x14ac:dyDescent="0.25">
      <c r="A92" s="21">
        <v>87</v>
      </c>
      <c r="B92" s="22" t="s">
        <v>53</v>
      </c>
      <c r="C92" s="23">
        <v>40</v>
      </c>
      <c r="D92" s="24" t="s">
        <v>65</v>
      </c>
      <c r="E92" s="20" t="s">
        <v>74</v>
      </c>
      <c r="F92" s="34"/>
      <c r="G92" s="11">
        <f t="shared" si="2"/>
        <v>0</v>
      </c>
    </row>
    <row r="93" spans="1:7" ht="43.5" x14ac:dyDescent="0.25">
      <c r="A93" s="21">
        <v>88</v>
      </c>
      <c r="B93" s="22" t="s">
        <v>122</v>
      </c>
      <c r="C93" s="23">
        <v>9</v>
      </c>
      <c r="D93" s="24" t="s">
        <v>65</v>
      </c>
      <c r="E93" s="20" t="s">
        <v>74</v>
      </c>
      <c r="F93" s="34"/>
      <c r="G93" s="11">
        <f t="shared" si="2"/>
        <v>0</v>
      </c>
    </row>
    <row r="94" spans="1:7" ht="106.5" customHeight="1" x14ac:dyDescent="0.25">
      <c r="A94" s="21">
        <v>89</v>
      </c>
      <c r="B94" s="22" t="s">
        <v>111</v>
      </c>
      <c r="C94" s="26">
        <v>150</v>
      </c>
      <c r="D94" s="24" t="s">
        <v>65</v>
      </c>
      <c r="E94" s="20" t="s">
        <v>74</v>
      </c>
      <c r="F94" s="34"/>
      <c r="G94" s="11">
        <f t="shared" si="2"/>
        <v>0</v>
      </c>
    </row>
    <row r="95" spans="1:7" ht="73.5" x14ac:dyDescent="0.25">
      <c r="A95" s="21">
        <v>90</v>
      </c>
      <c r="B95" s="22" t="s">
        <v>91</v>
      </c>
      <c r="C95" s="26">
        <f>12</f>
        <v>12</v>
      </c>
      <c r="D95" s="24" t="s">
        <v>66</v>
      </c>
      <c r="E95" s="20" t="s">
        <v>74</v>
      </c>
      <c r="F95" s="34"/>
      <c r="G95" s="11">
        <f t="shared" si="2"/>
        <v>0</v>
      </c>
    </row>
    <row r="96" spans="1:7" ht="15.75" x14ac:dyDescent="0.25">
      <c r="A96" s="21">
        <v>91</v>
      </c>
      <c r="B96" s="66" t="s">
        <v>120</v>
      </c>
      <c r="C96" s="26">
        <v>5</v>
      </c>
      <c r="D96" s="24" t="s">
        <v>65</v>
      </c>
      <c r="E96" s="20" t="s">
        <v>74</v>
      </c>
      <c r="F96" s="34"/>
      <c r="G96" s="11">
        <f t="shared" si="2"/>
        <v>0</v>
      </c>
    </row>
    <row r="97" spans="1:7" ht="45" x14ac:dyDescent="0.25">
      <c r="A97" s="21">
        <v>92</v>
      </c>
      <c r="B97" s="22" t="s">
        <v>54</v>
      </c>
      <c r="C97" s="26">
        <v>3</v>
      </c>
      <c r="D97" s="24" t="s">
        <v>65</v>
      </c>
      <c r="E97" s="20" t="s">
        <v>74</v>
      </c>
      <c r="F97" s="34"/>
      <c r="G97" s="11">
        <f t="shared" si="2"/>
        <v>0</v>
      </c>
    </row>
    <row r="98" spans="1:7" ht="60" x14ac:dyDescent="0.25">
      <c r="A98" s="21">
        <v>93</v>
      </c>
      <c r="B98" s="22" t="s">
        <v>55</v>
      </c>
      <c r="C98" s="26">
        <v>3</v>
      </c>
      <c r="D98" s="24" t="s">
        <v>65</v>
      </c>
      <c r="E98" s="20" t="s">
        <v>74</v>
      </c>
      <c r="F98" s="34"/>
      <c r="G98" s="11">
        <f t="shared" si="2"/>
        <v>0</v>
      </c>
    </row>
    <row r="99" spans="1:7" ht="105" x14ac:dyDescent="0.25">
      <c r="A99" s="21">
        <v>94</v>
      </c>
      <c r="B99" s="22" t="s">
        <v>56</v>
      </c>
      <c r="C99" s="26">
        <f>250+180</f>
        <v>430</v>
      </c>
      <c r="D99" s="24" t="s">
        <v>65</v>
      </c>
      <c r="E99" s="20" t="s">
        <v>17</v>
      </c>
      <c r="F99" s="34"/>
      <c r="G99" s="11">
        <f t="shared" si="2"/>
        <v>0</v>
      </c>
    </row>
    <row r="100" spans="1:7" ht="105" x14ac:dyDescent="0.25">
      <c r="A100" s="21">
        <v>95</v>
      </c>
      <c r="B100" s="22" t="s">
        <v>57</v>
      </c>
      <c r="C100" s="26">
        <f>250+150</f>
        <v>400</v>
      </c>
      <c r="D100" s="24" t="s">
        <v>65</v>
      </c>
      <c r="E100" s="20" t="s">
        <v>17</v>
      </c>
      <c r="F100" s="34"/>
      <c r="G100" s="11">
        <f t="shared" si="2"/>
        <v>0</v>
      </c>
    </row>
    <row r="101" spans="1:7" ht="90" x14ac:dyDescent="0.25">
      <c r="A101" s="21">
        <v>96</v>
      </c>
      <c r="B101" s="22" t="s">
        <v>58</v>
      </c>
      <c r="C101" s="26">
        <v>30</v>
      </c>
      <c r="D101" s="24" t="s">
        <v>65</v>
      </c>
      <c r="E101" s="20" t="s">
        <v>74</v>
      </c>
      <c r="F101" s="34"/>
      <c r="G101" s="11">
        <f t="shared" si="2"/>
        <v>0</v>
      </c>
    </row>
    <row r="102" spans="1:7" ht="134.25" x14ac:dyDescent="0.25">
      <c r="A102" s="21">
        <v>97</v>
      </c>
      <c r="B102" s="22" t="s">
        <v>59</v>
      </c>
      <c r="C102" s="26">
        <f>250+180</f>
        <v>430</v>
      </c>
      <c r="D102" s="24" t="s">
        <v>65</v>
      </c>
      <c r="E102" s="20" t="s">
        <v>17</v>
      </c>
      <c r="F102" s="34"/>
      <c r="G102" s="11">
        <f t="shared" si="2"/>
        <v>0</v>
      </c>
    </row>
    <row r="103" spans="1:7" ht="105" x14ac:dyDescent="0.25">
      <c r="A103" s="21">
        <v>98</v>
      </c>
      <c r="B103" s="22" t="s">
        <v>126</v>
      </c>
      <c r="C103" s="26">
        <f>200+90</f>
        <v>290</v>
      </c>
      <c r="D103" s="24" t="s">
        <v>65</v>
      </c>
      <c r="E103" s="20" t="s">
        <v>74</v>
      </c>
      <c r="F103" s="34"/>
      <c r="G103" s="11">
        <f t="shared" si="2"/>
        <v>0</v>
      </c>
    </row>
    <row r="104" spans="1:7" ht="89.25" x14ac:dyDescent="0.25">
      <c r="A104" s="21">
        <v>99</v>
      </c>
      <c r="B104" s="22" t="s">
        <v>60</v>
      </c>
      <c r="C104" s="26">
        <f>200+20</f>
        <v>220</v>
      </c>
      <c r="D104" s="24" t="s">
        <v>65</v>
      </c>
      <c r="E104" s="20" t="s">
        <v>74</v>
      </c>
      <c r="F104" s="34"/>
      <c r="G104" s="11">
        <f t="shared" si="2"/>
        <v>0</v>
      </c>
    </row>
    <row r="105" spans="1:7" ht="45" x14ac:dyDescent="0.25">
      <c r="A105" s="21">
        <v>100</v>
      </c>
      <c r="B105" s="22" t="s">
        <v>61</v>
      </c>
      <c r="C105" s="26">
        <f>300+105</f>
        <v>405</v>
      </c>
      <c r="D105" s="24" t="s">
        <v>65</v>
      </c>
      <c r="E105" s="20" t="s">
        <v>17</v>
      </c>
      <c r="F105" s="34"/>
      <c r="G105" s="11">
        <f t="shared" si="2"/>
        <v>0</v>
      </c>
    </row>
    <row r="106" spans="1:7" ht="89.25" x14ac:dyDescent="0.25">
      <c r="A106" s="21">
        <v>101</v>
      </c>
      <c r="B106" s="22" t="s">
        <v>62</v>
      </c>
      <c r="C106" s="26">
        <v>15</v>
      </c>
      <c r="D106" s="24" t="s">
        <v>65</v>
      </c>
      <c r="E106" s="20" t="s">
        <v>74</v>
      </c>
      <c r="F106" s="34"/>
      <c r="G106" s="11">
        <f t="shared" si="2"/>
        <v>0</v>
      </c>
    </row>
    <row r="107" spans="1:7" ht="45" x14ac:dyDescent="0.25">
      <c r="A107" s="21">
        <v>102</v>
      </c>
      <c r="B107" s="66" t="s">
        <v>124</v>
      </c>
      <c r="C107" s="26" t="s">
        <v>144</v>
      </c>
      <c r="D107" s="24" t="s">
        <v>65</v>
      </c>
      <c r="E107" s="20" t="s">
        <v>74</v>
      </c>
      <c r="F107" s="34"/>
      <c r="G107" s="11">
        <v>0</v>
      </c>
    </row>
    <row r="108" spans="1:7" ht="30" x14ac:dyDescent="0.25">
      <c r="A108" s="21">
        <v>103</v>
      </c>
      <c r="B108" s="22" t="s">
        <v>63</v>
      </c>
      <c r="C108" s="26">
        <f>600+180</f>
        <v>780</v>
      </c>
      <c r="D108" s="24" t="s">
        <v>65</v>
      </c>
      <c r="E108" s="20" t="s">
        <v>17</v>
      </c>
      <c r="F108" s="34"/>
      <c r="G108" s="11">
        <f t="shared" si="2"/>
        <v>0</v>
      </c>
    </row>
    <row r="109" spans="1:7" x14ac:dyDescent="0.25">
      <c r="A109" s="80" t="s">
        <v>3</v>
      </c>
      <c r="B109" s="80"/>
      <c r="C109" s="80"/>
      <c r="D109" s="80"/>
      <c r="E109" s="80"/>
      <c r="F109" s="80"/>
      <c r="G109" s="35">
        <f>SUM(G6:G65)</f>
        <v>0</v>
      </c>
    </row>
    <row r="110" spans="1:7" x14ac:dyDescent="0.25">
      <c r="A110" s="36"/>
      <c r="C110" s="30"/>
      <c r="D110" s="30"/>
    </row>
    <row r="111" spans="1:7" ht="25.5" customHeight="1" x14ac:dyDescent="0.25">
      <c r="A111" s="57" t="s">
        <v>4</v>
      </c>
      <c r="B111" s="32" t="s">
        <v>5</v>
      </c>
      <c r="C111" s="77" t="s">
        <v>13</v>
      </c>
      <c r="D111" s="77"/>
      <c r="E111" s="77"/>
      <c r="F111" s="77" t="s">
        <v>14</v>
      </c>
      <c r="G111" s="77"/>
    </row>
    <row r="112" spans="1:7" ht="25.5" customHeight="1" x14ac:dyDescent="0.25">
      <c r="A112" s="21">
        <v>1</v>
      </c>
      <c r="B112" s="37" t="s">
        <v>15</v>
      </c>
      <c r="C112" s="77" t="s">
        <v>72</v>
      </c>
      <c r="D112" s="77"/>
      <c r="E112" s="77"/>
      <c r="F112" s="77"/>
      <c r="G112" s="77"/>
    </row>
    <row r="113" spans="1:10" ht="31.5" customHeight="1" x14ac:dyDescent="0.25">
      <c r="A113" s="21">
        <v>2</v>
      </c>
      <c r="B113" s="38" t="s">
        <v>70</v>
      </c>
      <c r="C113" s="77" t="s">
        <v>145</v>
      </c>
      <c r="D113" s="77"/>
      <c r="E113" s="77"/>
      <c r="F113" s="77"/>
      <c r="G113" s="77"/>
    </row>
    <row r="114" spans="1:10" ht="31.5" customHeight="1" x14ac:dyDescent="0.25">
      <c r="A114" s="21">
        <v>3</v>
      </c>
      <c r="B114" s="68" t="s">
        <v>138</v>
      </c>
      <c r="C114" s="71" t="s">
        <v>139</v>
      </c>
      <c r="D114" s="76"/>
      <c r="E114" s="72"/>
      <c r="F114" s="58"/>
      <c r="G114" s="59"/>
    </row>
    <row r="115" spans="1:10" ht="31.5" customHeight="1" x14ac:dyDescent="0.25">
      <c r="A115" s="21">
        <v>4</v>
      </c>
      <c r="B115" s="37" t="s">
        <v>71</v>
      </c>
      <c r="C115" s="71" t="s">
        <v>69</v>
      </c>
      <c r="D115" s="76"/>
      <c r="E115" s="72"/>
      <c r="F115" s="58"/>
      <c r="G115" s="59"/>
    </row>
    <row r="116" spans="1:10" ht="33.75" customHeight="1" x14ac:dyDescent="0.25">
      <c r="A116" s="39">
        <v>5</v>
      </c>
      <c r="B116" s="40" t="s">
        <v>16</v>
      </c>
      <c r="C116" s="73" t="s">
        <v>137</v>
      </c>
      <c r="D116" s="74"/>
      <c r="E116" s="75"/>
      <c r="F116" s="71"/>
      <c r="G116" s="72"/>
    </row>
    <row r="117" spans="1:10" ht="15" customHeight="1" x14ac:dyDescent="0.25">
      <c r="A117" s="41" t="s">
        <v>6</v>
      </c>
      <c r="B117" s="42"/>
      <c r="C117" s="43"/>
      <c r="D117" s="43"/>
      <c r="E117" s="43"/>
    </row>
    <row r="118" spans="1:10" ht="15" customHeight="1" x14ac:dyDescent="0.25">
      <c r="A118" s="44" t="s">
        <v>7</v>
      </c>
      <c r="C118" s="28"/>
      <c r="D118" s="28"/>
      <c r="E118" s="28"/>
      <c r="J118" s="27" t="s">
        <v>12</v>
      </c>
    </row>
    <row r="119" spans="1:10" ht="15" customHeight="1" x14ac:dyDescent="0.25">
      <c r="A119" s="44" t="s">
        <v>8</v>
      </c>
      <c r="C119" s="28"/>
      <c r="D119" s="28"/>
      <c r="E119" s="28"/>
    </row>
    <row r="120" spans="1:10" ht="15" customHeight="1" x14ac:dyDescent="0.25">
      <c r="A120" s="44"/>
      <c r="C120" s="30"/>
      <c r="D120" s="30"/>
    </row>
    <row r="121" spans="1:10" ht="15" customHeight="1" x14ac:dyDescent="0.25">
      <c r="A121" s="44"/>
      <c r="C121" s="30"/>
      <c r="D121" s="30"/>
    </row>
    <row r="122" spans="1:10" ht="15" customHeight="1" x14ac:dyDescent="0.25">
      <c r="A122" s="44"/>
      <c r="C122" s="30"/>
      <c r="D122" s="30"/>
    </row>
    <row r="123" spans="1:10" ht="15" customHeight="1" x14ac:dyDescent="0.25">
      <c r="A123" s="44"/>
      <c r="C123" s="30"/>
      <c r="D123" s="30"/>
    </row>
    <row r="124" spans="1:10" s="48" customFormat="1" ht="15" customHeight="1" x14ac:dyDescent="0.25">
      <c r="A124" s="45"/>
      <c r="B124" s="46"/>
      <c r="C124" s="47"/>
      <c r="D124" s="47"/>
    </row>
    <row r="125" spans="1:10" x14ac:dyDescent="0.25">
      <c r="A125" s="49"/>
      <c r="C125" s="30"/>
      <c r="D125" s="30"/>
    </row>
    <row r="126" spans="1:10" x14ac:dyDescent="0.25">
      <c r="A126" s="44"/>
      <c r="C126" s="30"/>
      <c r="D126" s="30"/>
    </row>
    <row r="127" spans="1:10" x14ac:dyDescent="0.25">
      <c r="A127" s="44" t="s">
        <v>9</v>
      </c>
      <c r="C127" s="30"/>
      <c r="D127" s="30"/>
    </row>
    <row r="128" spans="1:10" x14ac:dyDescent="0.25">
      <c r="A128" s="50"/>
      <c r="C128" s="30"/>
      <c r="D128" s="30"/>
    </row>
    <row r="129" spans="1:7" x14ac:dyDescent="0.25">
      <c r="A129" s="60"/>
      <c r="B129" s="51"/>
      <c r="C129" s="52"/>
      <c r="D129" s="52"/>
      <c r="E129" s="60"/>
      <c r="F129" s="60"/>
      <c r="G129" s="60"/>
    </row>
    <row r="130" spans="1:7" x14ac:dyDescent="0.25">
      <c r="A130" s="36"/>
      <c r="C130" s="30"/>
      <c r="D130" s="30"/>
    </row>
  </sheetData>
  <mergeCells count="13">
    <mergeCell ref="C114:E114"/>
    <mergeCell ref="C115:E115"/>
    <mergeCell ref="C116:E116"/>
    <mergeCell ref="F116:G116"/>
    <mergeCell ref="C111:E111"/>
    <mergeCell ref="F111:G111"/>
    <mergeCell ref="C112:E112"/>
    <mergeCell ref="F112:G112"/>
    <mergeCell ref="C113:E113"/>
    <mergeCell ref="F113:G113"/>
    <mergeCell ref="A109:F109"/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г. Ангарск</vt:lpstr>
      <vt:lpstr>г. Комсомльск-на-Амуре</vt:lpstr>
      <vt:lpstr>Общее количество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Сазонова Ирина</dc:creator>
  <cp:lastModifiedBy>Борздая Марина Александровна</cp:lastModifiedBy>
  <cp:lastPrinted>2025-03-10T22:59:28Z</cp:lastPrinted>
  <dcterms:created xsi:type="dcterms:W3CDTF">2022-12-29T08:06:08Z</dcterms:created>
  <dcterms:modified xsi:type="dcterms:W3CDTF">2025-03-11T23:26:53Z</dcterms:modified>
</cp:coreProperties>
</file>